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5480" windowHeight="5460" activeTab="1"/>
  </bookViews>
  <sheets>
    <sheet name="Оценка ожид испол дох.)" sheetId="1" r:id="rId1"/>
    <sheet name="Оценка ожид. испо. расх.2022 )" sheetId="2" r:id="rId2"/>
  </sheets>
  <definedNames/>
  <calcPr fullCalcOnLoad="1"/>
</workbook>
</file>

<file path=xl/sharedStrings.xml><?xml version="1.0" encoding="utf-8"?>
<sst xmlns="http://schemas.openxmlformats.org/spreadsheetml/2006/main" count="131" uniqueCount="124">
  <si>
    <t>Код бюджетной  классификации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</si>
  <si>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</si>
  <si>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</si>
  <si>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</si>
  <si>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Единый сельскохозяйственный налог</t>
  </si>
  <si>
    <t>ГОСУДАРСТВЕННАЯ ПОШЛИНА</t>
  </si>
  <si>
    <t>НАЛОГОВЫЕ ДОХОДЫ И НЕНАЛОГОВЫЕ ДОХОДЫ</t>
  </si>
  <si>
    <t>тыс. руб.</t>
  </si>
  <si>
    <t>Итого</t>
  </si>
  <si>
    <t>Выполнение от первонач. плана</t>
  </si>
  <si>
    <t>Оценка  ожидаемого исполнения  бюджета</t>
  </si>
  <si>
    <t>( тыс.руб.)</t>
  </si>
  <si>
    <t>Уточненый план</t>
  </si>
  <si>
    <t>Исполнено</t>
  </si>
  <si>
    <t>% выполнения</t>
  </si>
  <si>
    <t>Сумма</t>
  </si>
  <si>
    <t>В % к первоначальному</t>
  </si>
  <si>
    <t>0100</t>
  </si>
  <si>
    <t>Общегосударственные вопросы</t>
  </si>
  <si>
    <t>0102</t>
  </si>
  <si>
    <t>0103</t>
  </si>
  <si>
    <t>0104</t>
  </si>
  <si>
    <t>0106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</si>
  <si>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</si>
  <si>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</si>
  <si>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</si>
  <si>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</si>
  <si>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</si>
  <si>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</si>
  <si>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</si>
  <si>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</si>
  <si>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</si>
  <si>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</si>
  <si>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</si>
  <si>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</si>
  <si>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</si>
  <si>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</si>
  <si>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</si>
  <si>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</si>
  <si>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</si>
  <si>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</si>
  <si>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</si>
  <si>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</si>
  <si>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ИТОГО 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</si>
  <si>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</si>
  <si>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</si>
  <si>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</si>
  <si>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</si>
  <si>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Массовый спорт</t>
  </si>
  <si>
    <t>1102</t>
  </si>
  <si>
    <t>0113</t>
  </si>
  <si>
    <t>0111</t>
  </si>
  <si>
    <t>Резервный фонд</t>
  </si>
  <si>
    <t>проект 12 г</t>
  </si>
  <si>
    <t>Кулуевского сельского поселения</t>
  </si>
  <si>
    <t>НАЛОГИ НА ИМУЩЕСТВО</t>
  </si>
  <si>
    <t xml:space="preserve">Налог на доходы физических лиц с доходов, полученных физическими лицами, в соответствии со статьей 228 Налогового кодекса  Российской Федерации 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</si>
  <si>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</si>
  <si>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1000</t>
  </si>
  <si>
    <t>1003</t>
  </si>
  <si>
    <t>Социальная  политика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</si>
  <si>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</si>
  <si>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</si>
  <si>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</si>
  <si>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Культура, кинематография</t>
  </si>
  <si>
    <t>Жилищно коммунальное хозяйство</t>
  </si>
  <si>
    <t xml:space="preserve">Наименование </t>
  </si>
  <si>
    <t>Земельный налог с организаций, обладающих земельным участком, расположенным в границах  сельских поселений</t>
  </si>
  <si>
    <t>Земельный налог с физических лиц, обладающих земельным участком, расположенным в границах 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</si>
  <si>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</si>
  <si>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% выполнения от уточненного плана</t>
  </si>
  <si>
    <t>Наименование расходов в соответствии с бюджетной классификацией</t>
  </si>
  <si>
    <t>Субвенции бюджетам сельских поселений 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</si>
  <si>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</si>
  <si>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</si>
  <si>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</si>
  <si>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</si>
  <si>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</si>
  <si>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Дотации  на выравнивание бюджетной обеспеченности из бюджетов муниципальных районов бюджетам сельских поселений</t>
  </si>
  <si>
    <t>Прочие субсидии бюджетам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</si>
  <si>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</si>
  <si>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</si>
  <si>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Оценка ожидаемого поступления доходов по основным источникам   на  2022 год</t>
  </si>
  <si>
    <t>Первоначальный план 2022г.</t>
  </si>
  <si>
    <t>Уточненный план 2022г.</t>
  </si>
  <si>
    <t>Исполнено за  9 месяцев 2022г.</t>
  </si>
  <si>
    <t>Ожидаемое на 2022 год</t>
  </si>
  <si>
    <t>Проект 2023 г</t>
  </si>
  <si>
    <t xml:space="preserve">в % к утвержденному 2022г. </t>
  </si>
  <si>
    <t>В % к ожидаемому 2022 г.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</si>
  <si>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</si>
  <si>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</si>
  <si>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Доходы от компенсации затрат государства</t>
  </si>
  <si>
    <t>Прочие доходы от компенсации затрат бюджетов сельских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</si>
  <si>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</si>
  <si>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ШТРАФЫ, САНКЦИИ, ВОЗМЕЩЕНИЕ УЩЕРБА</t>
  </si>
  <si>
    <t>на   2022 год</t>
  </si>
  <si>
    <t>Первоначальный бюджет 2022 г (в редакции от             10.12.2021 г № 44 )</t>
  </si>
  <si>
    <t>9 месяцев 2022 г</t>
  </si>
  <si>
    <t>Ожидаемое за 2022 год</t>
  </si>
  <si>
    <t>18210102010010000110</t>
  </si>
  <si>
    <t>18210102020010000110</t>
  </si>
  <si>
    <t>18210102030010000110</t>
  </si>
  <si>
    <t>0001050000000000000</t>
  </si>
  <si>
    <t>18210503010010000110</t>
  </si>
  <si>
    <t>182 10600000000000000</t>
  </si>
  <si>
    <t>182 10601030100000110</t>
  </si>
  <si>
    <t>182 10606033100000110</t>
  </si>
  <si>
    <t>182 10606043100000110</t>
  </si>
  <si>
    <t>000 10800000000000000</t>
  </si>
  <si>
    <t>552 10804020010000110</t>
  </si>
  <si>
    <t>182 10100000000000000</t>
  </si>
  <si>
    <t>552 11105075100000120</t>
  </si>
  <si>
    <t>552 11302995100000130</t>
  </si>
  <si>
    <t>552 11607090100000140</t>
  </si>
  <si>
    <t>00020000000000000000</t>
  </si>
  <si>
    <t>552 20216001100000150</t>
  </si>
  <si>
    <t>552 20235118100000150</t>
  </si>
  <si>
    <t>552 20230024100000150</t>
  </si>
  <si>
    <t>552 20240014100000150</t>
  </si>
  <si>
    <t>000 11100000000000000</t>
  </si>
  <si>
    <t>000 11300000000000000</t>
  </si>
  <si>
    <t>000 11600000000000000</t>
  </si>
  <si>
    <t>000 10000000000000000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</si>
</sst>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172" fontId="6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172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72" fontId="6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3" fontId="2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/>
      <protection/>
    </xf>
    <xf numFmtId="49" fontId="2" fillId="0" borderId="12" xfId="0" applyNumberFormat="1" applyFont="1" applyBorder="1" applyAlignment="1" applyProtection="1">
      <alignment horizontal="left" vertical="top"/>
      <protection/>
    </xf>
    <xf numFmtId="0" fontId="2" fillId="0" borderId="10" xfId="0" applyFont="1" applyFill="1" applyBorder="1" applyAlignment="1">
      <alignment horizontal="left" vertical="top" wrapText="1"/>
    </xf>
    <xf numFmtId="173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0"/>
  <sheetViews>
    <sheetView zoomScalePageLayoutView="0" workbookViewId="0" topLeftCell="A5">
      <selection activeCell="L5" sqref="L1:P16384"/>
    </sheetView>
  </sheetViews>
  <sheetFormatPr defaultColWidth="9.00390625" defaultRowHeight="12.75"/>
  <cols>
    <col min="1" max="1" width="26.375" style="11" customWidth="1"/>
    <col min="2" max="2" width="45.375" style="2" customWidth="1"/>
    <col min="3" max="3" width="10.375" style="36" customWidth="1"/>
    <col min="4" max="4" width="10.875" style="1" customWidth="1"/>
    <col min="5" max="5" width="10.125" style="49" customWidth="1"/>
    <col min="6" max="6" width="10.375" style="1" customWidth="1"/>
    <col min="7" max="7" width="9.875" style="36" customWidth="1"/>
    <col min="8" max="8" width="8.75390625" style="1" customWidth="1"/>
    <col min="9" max="9" width="12.25390625" style="49" customWidth="1"/>
    <col min="10" max="10" width="9.00390625" style="1" customWidth="1"/>
    <col min="11" max="11" width="9.875" style="1" customWidth="1"/>
    <col min="12" max="16384" width="9.125" style="1" customWidth="1"/>
  </cols>
  <sheetData>
    <row r="1" spans="1:8" ht="17.25" customHeight="1">
      <c r="A1" s="71" t="s">
        <v>82</v>
      </c>
      <c r="B1" s="71"/>
      <c r="C1" s="71"/>
      <c r="D1" s="71"/>
      <c r="E1" s="71"/>
      <c r="F1" s="71"/>
      <c r="G1" s="71"/>
      <c r="H1" s="71"/>
    </row>
    <row r="2" spans="4:11" ht="15.75">
      <c r="D2" s="3"/>
      <c r="K2" s="3" t="s">
        <v>7</v>
      </c>
    </row>
    <row r="3" spans="1:11" ht="20.25" customHeight="1">
      <c r="A3" s="72" t="s">
        <v>0</v>
      </c>
      <c r="B3" s="73" t="s">
        <v>66</v>
      </c>
      <c r="C3" s="74" t="s">
        <v>83</v>
      </c>
      <c r="D3" s="75" t="s">
        <v>84</v>
      </c>
      <c r="E3" s="75" t="s">
        <v>85</v>
      </c>
      <c r="F3" s="75" t="s">
        <v>70</v>
      </c>
      <c r="G3" s="74" t="s">
        <v>86</v>
      </c>
      <c r="H3" s="76" t="s">
        <v>9</v>
      </c>
      <c r="I3" s="70" t="s">
        <v>87</v>
      </c>
      <c r="J3" s="70"/>
      <c r="K3" s="70"/>
    </row>
    <row r="4" spans="1:11" ht="75.75" customHeight="1">
      <c r="A4" s="72"/>
      <c r="B4" s="73"/>
      <c r="C4" s="74"/>
      <c r="D4" s="75"/>
      <c r="E4" s="75"/>
      <c r="F4" s="75"/>
      <c r="G4" s="74"/>
      <c r="H4" s="76"/>
      <c r="I4" s="52" t="s">
        <v>15</v>
      </c>
      <c r="J4" s="4" t="s">
        <v>88</v>
      </c>
      <c r="K4" s="4" t="s">
        <v>89</v>
      </c>
    </row>
    <row r="5" spans="1:11" ht="31.5">
      <c r="A5" s="64" t="s">
        <v>123</v>
      </c>
      <c r="B5" s="65" t="s">
        <v>6</v>
      </c>
      <c r="C5" s="6">
        <f>C6+C10+C12+C16</f>
        <v>4204</v>
      </c>
      <c r="D5" s="6">
        <f>D6+D10+D12+D16</f>
        <v>4204</v>
      </c>
      <c r="E5" s="6">
        <f>E6+E10+E12+E16+E18+E20+E22</f>
        <v>1210.5000000000002</v>
      </c>
      <c r="F5" s="6">
        <f>E5/C5*100</f>
        <v>28.79400570884872</v>
      </c>
      <c r="G5" s="6">
        <f>G6+G10+G12+G16+G18+G20+G22</f>
        <v>3123.7000000000003</v>
      </c>
      <c r="H5" s="6">
        <f>G5/C5*100</f>
        <v>74.30304471931495</v>
      </c>
      <c r="I5" s="6">
        <f>I6+I10+I12+I16</f>
        <v>3771.7</v>
      </c>
      <c r="J5" s="6">
        <f>I5/D5*100</f>
        <v>89.71693625118934</v>
      </c>
      <c r="K5" s="6">
        <f>I5/G5*100</f>
        <v>120.74462976598264</v>
      </c>
    </row>
    <row r="6" spans="1:11" ht="25.5" customHeight="1">
      <c r="A6" s="64" t="s">
        <v>111</v>
      </c>
      <c r="B6" s="59" t="s">
        <v>1</v>
      </c>
      <c r="C6" s="6">
        <f>C7+C9</f>
        <v>346</v>
      </c>
      <c r="D6" s="6">
        <f>D7+D9</f>
        <v>346</v>
      </c>
      <c r="E6" s="6">
        <f>E7+E9+E8</f>
        <v>209.8</v>
      </c>
      <c r="F6" s="6">
        <f>E6/D6*100</f>
        <v>60.635838150289025</v>
      </c>
      <c r="G6" s="6">
        <f>G7+G8+G9</f>
        <v>348</v>
      </c>
      <c r="H6" s="6">
        <f>E6/C6*100</f>
        <v>60.635838150289025</v>
      </c>
      <c r="I6" s="6">
        <f>I7+I9</f>
        <v>392.7</v>
      </c>
      <c r="J6" s="6">
        <f>I6/C6*100</f>
        <v>113.49710982658958</v>
      </c>
      <c r="K6" s="6">
        <f>I6/G6*100</f>
        <v>112.84482758620689</v>
      </c>
    </row>
    <row r="7" spans="1:11" ht="111" customHeight="1">
      <c r="A7" s="61" t="s">
        <v>100</v>
      </c>
      <c r="B7" s="4" t="s">
        <v>57</v>
      </c>
      <c r="C7" s="13">
        <v>346</v>
      </c>
      <c r="D7" s="7">
        <v>346</v>
      </c>
      <c r="E7" s="8">
        <v>207.8</v>
      </c>
      <c r="F7" s="13">
        <f>E7/D7*100</f>
        <v>60.05780346820809</v>
      </c>
      <c r="G7" s="13">
        <v>346</v>
      </c>
      <c r="H7" s="13">
        <f>E7/C7*100</f>
        <v>60.05780346820809</v>
      </c>
      <c r="I7" s="7">
        <v>392.7</v>
      </c>
      <c r="J7" s="13">
        <f>I7/C7*100</f>
        <v>113.49710982658958</v>
      </c>
      <c r="K7" s="13">
        <f aca="true" t="shared" si="0" ref="K7:K30">I7/G7*100</f>
        <v>113.49710982658958</v>
      </c>
    </row>
    <row r="8" spans="1:11" ht="174.75" customHeight="1">
      <c r="A8" s="61" t="s">
        <v>101</v>
      </c>
      <c r="B8" s="66" t="s">
        <v>80</v>
      </c>
      <c r="C8" s="13">
        <v>0</v>
      </c>
      <c r="D8" s="7">
        <v>0</v>
      </c>
      <c r="E8" s="8">
        <v>-1.2</v>
      </c>
      <c r="F8" s="13">
        <v>0</v>
      </c>
      <c r="G8" s="13">
        <v>-1.2</v>
      </c>
      <c r="H8" s="13">
        <v>0</v>
      </c>
      <c r="I8" s="7">
        <v>0</v>
      </c>
      <c r="J8" s="13">
        <v>0</v>
      </c>
      <c r="K8" s="13">
        <v>0</v>
      </c>
    </row>
    <row r="9" spans="1:11" ht="64.5" customHeight="1">
      <c r="A9" s="61" t="s">
        <v>102</v>
      </c>
      <c r="B9" s="4" t="s">
        <v>56</v>
      </c>
      <c r="C9" s="13">
        <v>0</v>
      </c>
      <c r="D9" s="7">
        <v>0</v>
      </c>
      <c r="E9" s="8">
        <v>3.2</v>
      </c>
      <c r="F9" s="13">
        <v>0</v>
      </c>
      <c r="G9" s="13">
        <v>3.2</v>
      </c>
      <c r="H9" s="13">
        <v>0</v>
      </c>
      <c r="I9" s="7">
        <v>0</v>
      </c>
      <c r="J9" s="13">
        <v>0</v>
      </c>
      <c r="K9" s="13">
        <v>0</v>
      </c>
    </row>
    <row r="10" spans="1:11" ht="29.25" customHeight="1">
      <c r="A10" s="62" t="s">
        <v>103</v>
      </c>
      <c r="B10" s="59" t="s">
        <v>3</v>
      </c>
      <c r="C10" s="6">
        <f>C11</f>
        <v>51</v>
      </c>
      <c r="D10" s="6">
        <f>D11</f>
        <v>51</v>
      </c>
      <c r="E10" s="6">
        <f>E11</f>
        <v>81.5</v>
      </c>
      <c r="F10" s="6">
        <f aca="true" t="shared" si="1" ref="F10:F17">E10/D10*100</f>
        <v>159.80392156862746</v>
      </c>
      <c r="G10" s="6">
        <f>G11</f>
        <v>81.5</v>
      </c>
      <c r="H10" s="13">
        <f aca="true" t="shared" si="2" ref="H10:H17">E10/C10*100</f>
        <v>159.80392156862746</v>
      </c>
      <c r="I10" s="51">
        <f>I11</f>
        <v>158</v>
      </c>
      <c r="J10" s="13">
        <f aca="true" t="shared" si="3" ref="J10:J17">I10/C10*100</f>
        <v>309.80392156862746</v>
      </c>
      <c r="K10" s="13">
        <f t="shared" si="0"/>
        <v>193.86503067484662</v>
      </c>
    </row>
    <row r="11" spans="1:11" ht="30" customHeight="1">
      <c r="A11" s="63" t="s">
        <v>104</v>
      </c>
      <c r="B11" s="50" t="s">
        <v>4</v>
      </c>
      <c r="C11" s="13">
        <v>51</v>
      </c>
      <c r="D11" s="7">
        <v>51</v>
      </c>
      <c r="E11" s="8">
        <v>81.5</v>
      </c>
      <c r="F11" s="13">
        <f t="shared" si="1"/>
        <v>159.80392156862746</v>
      </c>
      <c r="G11" s="13">
        <v>81.5</v>
      </c>
      <c r="H11" s="13">
        <f t="shared" si="2"/>
        <v>159.80392156862746</v>
      </c>
      <c r="I11" s="7">
        <v>158</v>
      </c>
      <c r="J11" s="13">
        <f t="shared" si="3"/>
        <v>309.80392156862746</v>
      </c>
      <c r="K11" s="13">
        <f t="shared" si="0"/>
        <v>193.86503067484662</v>
      </c>
    </row>
    <row r="12" spans="1:11" ht="27" customHeight="1">
      <c r="A12" s="63" t="s">
        <v>105</v>
      </c>
      <c r="B12" s="59" t="s">
        <v>55</v>
      </c>
      <c r="C12" s="6">
        <f>C13+C14+C15</f>
        <v>3805</v>
      </c>
      <c r="D12" s="5">
        <f>SUM(D13+D14+D15)</f>
        <v>3805</v>
      </c>
      <c r="E12" s="6">
        <f>SUM(E13+E14+E15)</f>
        <v>866</v>
      </c>
      <c r="F12" s="6">
        <f t="shared" si="1"/>
        <v>22.75952693823916</v>
      </c>
      <c r="G12" s="6">
        <f>SUM(G13:G15)</f>
        <v>2641</v>
      </c>
      <c r="H12" s="6">
        <f t="shared" si="2"/>
        <v>22.75952693823916</v>
      </c>
      <c r="I12" s="51">
        <f>I13+I14+I15</f>
        <v>3221</v>
      </c>
      <c r="J12" s="6">
        <f t="shared" si="3"/>
        <v>84.65177398160316</v>
      </c>
      <c r="K12" s="6">
        <f t="shared" si="0"/>
        <v>121.96137826580839</v>
      </c>
    </row>
    <row r="13" spans="1:11" ht="69" customHeight="1">
      <c r="A13" s="63" t="s">
        <v>106</v>
      </c>
      <c r="B13" s="50" t="s">
        <v>69</v>
      </c>
      <c r="C13" s="13">
        <v>725</v>
      </c>
      <c r="D13" s="7">
        <v>725</v>
      </c>
      <c r="E13" s="8">
        <v>198.7</v>
      </c>
      <c r="F13" s="13">
        <f t="shared" si="1"/>
        <v>27.406896551724135</v>
      </c>
      <c r="G13" s="13">
        <v>725</v>
      </c>
      <c r="H13" s="13">
        <f t="shared" si="2"/>
        <v>27.406896551724135</v>
      </c>
      <c r="I13" s="7">
        <v>783</v>
      </c>
      <c r="J13" s="13">
        <f t="shared" si="3"/>
        <v>108</v>
      </c>
      <c r="K13" s="13">
        <f t="shared" si="0"/>
        <v>108</v>
      </c>
    </row>
    <row r="14" spans="1:11" ht="51" customHeight="1">
      <c r="A14" s="63" t="s">
        <v>107</v>
      </c>
      <c r="B14" s="50" t="s">
        <v>67</v>
      </c>
      <c r="C14" s="13">
        <v>1474</v>
      </c>
      <c r="D14" s="7">
        <v>1474</v>
      </c>
      <c r="E14" s="7">
        <v>224.5</v>
      </c>
      <c r="F14" s="13">
        <f t="shared" si="1"/>
        <v>15.23066485753053</v>
      </c>
      <c r="G14" s="13">
        <v>310</v>
      </c>
      <c r="H14" s="13">
        <f t="shared" si="2"/>
        <v>15.23066485753053</v>
      </c>
      <c r="I14" s="7">
        <v>642</v>
      </c>
      <c r="J14" s="13">
        <f t="shared" si="3"/>
        <v>43.55495251017639</v>
      </c>
      <c r="K14" s="13">
        <f t="shared" si="0"/>
        <v>207.09677419354838</v>
      </c>
    </row>
    <row r="15" spans="1:11" ht="63" customHeight="1">
      <c r="A15" s="63" t="s">
        <v>108</v>
      </c>
      <c r="B15" s="50" t="s">
        <v>68</v>
      </c>
      <c r="C15" s="13">
        <v>1606</v>
      </c>
      <c r="D15" s="7">
        <v>1606</v>
      </c>
      <c r="E15" s="7">
        <v>442.8</v>
      </c>
      <c r="F15" s="13">
        <f t="shared" si="1"/>
        <v>27.571606475716067</v>
      </c>
      <c r="G15" s="13">
        <v>1606</v>
      </c>
      <c r="H15" s="13">
        <f t="shared" si="2"/>
        <v>27.571606475716067</v>
      </c>
      <c r="I15" s="7">
        <v>1796</v>
      </c>
      <c r="J15" s="13">
        <f t="shared" si="3"/>
        <v>111.83063511830636</v>
      </c>
      <c r="K15" s="13">
        <f t="shared" si="0"/>
        <v>111.83063511830636</v>
      </c>
    </row>
    <row r="16" spans="1:11" ht="27.75" customHeight="1">
      <c r="A16" s="64" t="s">
        <v>109</v>
      </c>
      <c r="B16" s="59" t="s">
        <v>5</v>
      </c>
      <c r="C16" s="6">
        <f>C17</f>
        <v>2</v>
      </c>
      <c r="D16" s="5">
        <f>D17</f>
        <v>2</v>
      </c>
      <c r="E16" s="5">
        <f>E17</f>
        <v>0</v>
      </c>
      <c r="F16" s="6">
        <f t="shared" si="1"/>
        <v>0</v>
      </c>
      <c r="G16" s="6">
        <f>G17</f>
        <v>0</v>
      </c>
      <c r="H16" s="6">
        <f t="shared" si="2"/>
        <v>0</v>
      </c>
      <c r="I16" s="51">
        <f>I17</f>
        <v>0</v>
      </c>
      <c r="J16" s="6">
        <f t="shared" si="3"/>
        <v>0</v>
      </c>
      <c r="K16" s="6">
        <v>0</v>
      </c>
    </row>
    <row r="17" spans="1:11" ht="109.5" customHeight="1">
      <c r="A17" s="63" t="s">
        <v>110</v>
      </c>
      <c r="B17" s="50" t="s">
        <v>44</v>
      </c>
      <c r="C17" s="13">
        <v>2</v>
      </c>
      <c r="D17" s="7">
        <v>2</v>
      </c>
      <c r="E17" s="7">
        <v>0</v>
      </c>
      <c r="F17" s="13">
        <f t="shared" si="1"/>
        <v>0</v>
      </c>
      <c r="G17" s="13">
        <v>0</v>
      </c>
      <c r="H17" s="13">
        <f t="shared" si="2"/>
        <v>0</v>
      </c>
      <c r="I17" s="7">
        <v>0</v>
      </c>
      <c r="J17" s="13">
        <f t="shared" si="3"/>
        <v>0</v>
      </c>
      <c r="K17" s="13">
        <v>0</v>
      </c>
    </row>
    <row r="18" spans="1:11" ht="68.25" customHeight="1">
      <c r="A18" s="64" t="s">
        <v>120</v>
      </c>
      <c r="B18" s="57" t="s">
        <v>90</v>
      </c>
      <c r="C18" s="6"/>
      <c r="D18" s="51"/>
      <c r="E18" s="51">
        <f>E19</f>
        <v>34.9</v>
      </c>
      <c r="F18" s="6"/>
      <c r="G18" s="6">
        <f>G19</f>
        <v>34.9</v>
      </c>
      <c r="H18" s="6"/>
      <c r="I18" s="51"/>
      <c r="J18" s="6"/>
      <c r="K18" s="6"/>
    </row>
    <row r="19" spans="1:11" ht="51.75" customHeight="1">
      <c r="A19" s="63" t="s">
        <v>112</v>
      </c>
      <c r="B19" s="58" t="s">
        <v>91</v>
      </c>
      <c r="C19" s="13"/>
      <c r="D19" s="7"/>
      <c r="E19" s="7">
        <v>34.9</v>
      </c>
      <c r="F19" s="13"/>
      <c r="G19" s="13">
        <v>34.9</v>
      </c>
      <c r="H19" s="13"/>
      <c r="I19" s="7"/>
      <c r="J19" s="13"/>
      <c r="K19" s="13"/>
    </row>
    <row r="20" spans="1:11" ht="34.5" customHeight="1">
      <c r="A20" s="64" t="s">
        <v>121</v>
      </c>
      <c r="B20" s="57" t="s">
        <v>92</v>
      </c>
      <c r="C20" s="6"/>
      <c r="D20" s="51"/>
      <c r="E20" s="51">
        <f>E21</f>
        <v>12.9</v>
      </c>
      <c r="F20" s="6"/>
      <c r="G20" s="6">
        <f>G21</f>
        <v>12.9</v>
      </c>
      <c r="H20" s="6"/>
      <c r="I20" s="51"/>
      <c r="J20" s="6"/>
      <c r="K20" s="6"/>
    </row>
    <row r="21" spans="1:11" ht="33" customHeight="1">
      <c r="A21" s="63" t="s">
        <v>113</v>
      </c>
      <c r="B21" s="58" t="s">
        <v>93</v>
      </c>
      <c r="C21" s="13"/>
      <c r="D21" s="7"/>
      <c r="E21" s="7">
        <v>12.9</v>
      </c>
      <c r="F21" s="13"/>
      <c r="G21" s="13">
        <v>12.9</v>
      </c>
      <c r="H21" s="13"/>
      <c r="I21" s="7"/>
      <c r="J21" s="13"/>
      <c r="K21" s="13"/>
    </row>
    <row r="22" spans="1:11" ht="34.5" customHeight="1">
      <c r="A22" s="64" t="s">
        <v>122</v>
      </c>
      <c r="B22" s="57" t="s">
        <v>95</v>
      </c>
      <c r="C22" s="6"/>
      <c r="D22" s="51"/>
      <c r="E22" s="51">
        <f>E23</f>
        <v>5.4</v>
      </c>
      <c r="F22" s="6"/>
      <c r="G22" s="6">
        <f>G23</f>
        <v>5.4</v>
      </c>
      <c r="H22" s="6"/>
      <c r="I22" s="51"/>
      <c r="J22" s="6"/>
      <c r="K22" s="6"/>
    </row>
    <row r="23" spans="1:11" ht="98.25" customHeight="1">
      <c r="A23" s="63" t="s">
        <v>114</v>
      </c>
      <c r="B23" s="58" t="s">
        <v>94</v>
      </c>
      <c r="C23" s="13"/>
      <c r="D23" s="7"/>
      <c r="E23" s="7">
        <v>5.4</v>
      </c>
      <c r="F23" s="13"/>
      <c r="G23" s="13">
        <v>5.4</v>
      </c>
      <c r="H23" s="13"/>
      <c r="I23" s="7"/>
      <c r="J23" s="13"/>
      <c r="K23" s="13"/>
    </row>
    <row r="24" spans="1:11" ht="51" customHeight="1">
      <c r="A24" s="64" t="s">
        <v>115</v>
      </c>
      <c r="B24" s="65" t="s">
        <v>2</v>
      </c>
      <c r="C24" s="6">
        <f>C25+C26+C27+C28+C29</f>
        <v>13574.900000000001</v>
      </c>
      <c r="D24" s="6">
        <f>D25+D26+D27+D28+D29</f>
        <v>26873</v>
      </c>
      <c r="E24" s="6">
        <f>E25+E26+E27+E28+E29</f>
        <v>22559.9</v>
      </c>
      <c r="F24" s="6">
        <f aca="true" t="shared" si="4" ref="F24:F30">E24/D24*100</f>
        <v>83.95006139991814</v>
      </c>
      <c r="G24" s="6">
        <f>G25+G26+G27+G28+G29</f>
        <v>31070.899999999994</v>
      </c>
      <c r="H24" s="6">
        <f>E24/C24*100</f>
        <v>166.18833287906355</v>
      </c>
      <c r="I24" s="51">
        <f>I25+I27+I29+I28+I26</f>
        <v>14413.9</v>
      </c>
      <c r="J24" s="6">
        <f>I24/C24*100</f>
        <v>106.18052435008727</v>
      </c>
      <c r="K24" s="6">
        <f t="shared" si="0"/>
        <v>46.39035238760385</v>
      </c>
    </row>
    <row r="25" spans="1:11" ht="61.5" customHeight="1">
      <c r="A25" s="63" t="s">
        <v>116</v>
      </c>
      <c r="B25" s="67" t="s">
        <v>78</v>
      </c>
      <c r="C25" s="8">
        <v>4807.1</v>
      </c>
      <c r="D25" s="9">
        <v>4807.1</v>
      </c>
      <c r="E25" s="7">
        <v>3340.4</v>
      </c>
      <c r="F25" s="13">
        <f t="shared" si="4"/>
        <v>69.4888810301429</v>
      </c>
      <c r="G25" s="8">
        <v>4807.1</v>
      </c>
      <c r="H25" s="13">
        <f>E25/C25*100</f>
        <v>69.4888810301429</v>
      </c>
      <c r="I25" s="7">
        <v>5148.3</v>
      </c>
      <c r="J25" s="13">
        <f>I25/C25*100</f>
        <v>107.09783445320463</v>
      </c>
      <c r="K25" s="13">
        <f t="shared" si="0"/>
        <v>107.09783445320463</v>
      </c>
    </row>
    <row r="26" spans="1:11" ht="31.5">
      <c r="A26" s="63" t="s">
        <v>116</v>
      </c>
      <c r="B26" s="67" t="s">
        <v>79</v>
      </c>
      <c r="C26" s="8">
        <v>5572.8</v>
      </c>
      <c r="D26" s="9">
        <v>13223</v>
      </c>
      <c r="E26" s="7">
        <v>11141.3</v>
      </c>
      <c r="F26" s="13">
        <f t="shared" si="4"/>
        <v>84.2569764803751</v>
      </c>
      <c r="G26" s="8">
        <v>17531.1</v>
      </c>
      <c r="H26" s="13">
        <v>0</v>
      </c>
      <c r="I26" s="7">
        <v>5695.6</v>
      </c>
      <c r="J26" s="13">
        <v>0</v>
      </c>
      <c r="K26" s="13">
        <f t="shared" si="0"/>
        <v>32.4885489216307</v>
      </c>
    </row>
    <row r="27" spans="1:11" ht="81" customHeight="1">
      <c r="A27" s="63" t="s">
        <v>117</v>
      </c>
      <c r="B27" s="68" t="s">
        <v>81</v>
      </c>
      <c r="C27" s="8">
        <v>272.2</v>
      </c>
      <c r="D27" s="9">
        <v>272.2</v>
      </c>
      <c r="E27" s="7">
        <v>204.1</v>
      </c>
      <c r="F27" s="13">
        <f t="shared" si="4"/>
        <v>74.98163115356355</v>
      </c>
      <c r="G27" s="8">
        <v>288.1</v>
      </c>
      <c r="H27" s="13">
        <f>E27/C27*100</f>
        <v>74.98163115356355</v>
      </c>
      <c r="I27" s="7">
        <v>329.4</v>
      </c>
      <c r="J27" s="13">
        <f>I27/C27*100</f>
        <v>121.0139603232917</v>
      </c>
      <c r="K27" s="13">
        <f t="shared" si="0"/>
        <v>114.33530024297119</v>
      </c>
    </row>
    <row r="28" spans="1:11" ht="51" customHeight="1">
      <c r="A28" s="63" t="s">
        <v>118</v>
      </c>
      <c r="B28" s="68" t="s">
        <v>72</v>
      </c>
      <c r="C28" s="8">
        <v>0</v>
      </c>
      <c r="D28" s="7">
        <v>151.1</v>
      </c>
      <c r="E28" s="7">
        <v>127.5</v>
      </c>
      <c r="F28" s="13">
        <f t="shared" si="4"/>
        <v>84.38120450033091</v>
      </c>
      <c r="G28" s="8">
        <v>151.1</v>
      </c>
      <c r="H28" s="13">
        <v>0</v>
      </c>
      <c r="I28" s="7"/>
      <c r="J28" s="13">
        <v>0</v>
      </c>
      <c r="K28" s="13">
        <f t="shared" si="0"/>
        <v>0</v>
      </c>
    </row>
    <row r="29" spans="1:11" ht="96.75" customHeight="1">
      <c r="A29" s="63" t="s">
        <v>119</v>
      </c>
      <c r="B29" s="69" t="s">
        <v>73</v>
      </c>
      <c r="C29" s="8">
        <v>2922.8</v>
      </c>
      <c r="D29" s="9">
        <v>8419.6</v>
      </c>
      <c r="E29" s="7">
        <v>7746.6</v>
      </c>
      <c r="F29" s="13">
        <f t="shared" si="4"/>
        <v>92.00674616371323</v>
      </c>
      <c r="G29" s="8">
        <v>8293.5</v>
      </c>
      <c r="H29" s="13">
        <f>E29/C29*100</f>
        <v>265.0403722457917</v>
      </c>
      <c r="I29" s="7">
        <v>3240.6</v>
      </c>
      <c r="J29" s="13">
        <f>I29/C29*100</f>
        <v>110.8731353496647</v>
      </c>
      <c r="K29" s="13">
        <f t="shared" si="0"/>
        <v>39.07397359377826</v>
      </c>
    </row>
    <row r="30" spans="1:11" ht="26.25" customHeight="1">
      <c r="A30" s="12"/>
      <c r="B30" s="39" t="s">
        <v>8</v>
      </c>
      <c r="C30" s="37">
        <f>C5+C24</f>
        <v>17778.9</v>
      </c>
      <c r="D30" s="10">
        <f>D5+D24</f>
        <v>31077</v>
      </c>
      <c r="E30" s="37">
        <f>E5+E24</f>
        <v>23770.4</v>
      </c>
      <c r="F30" s="6">
        <f t="shared" si="4"/>
        <v>76.48872156257039</v>
      </c>
      <c r="G30" s="37">
        <f>G5+G24</f>
        <v>34194.59999999999</v>
      </c>
      <c r="H30" s="6">
        <f>E30/C30*100</f>
        <v>133.7000601837009</v>
      </c>
      <c r="I30" s="51">
        <f>I24+I5</f>
        <v>18185.6</v>
      </c>
      <c r="J30" s="6">
        <f>I30/C30*100</f>
        <v>102.28754309884187</v>
      </c>
      <c r="K30" s="6">
        <f t="shared" si="0"/>
        <v>53.18266626894306</v>
      </c>
    </row>
  </sheetData>
  <sheetProtection/>
  <mergeCells count="10">
    <mergeCell ref="I3:K3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511811023622047" right="0.15748031496062992" top="0.2362204724409449" bottom="0.1968503937007874" header="0.5118110236220472" footer="0.15748031496062992"/>
  <pageSetup fitToWidth="0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33"/>
  <sheetViews>
    <sheetView tabSelected="1" zoomScalePageLayoutView="0" workbookViewId="0" topLeftCell="A13">
      <selection activeCell="G31" sqref="G31"/>
    </sheetView>
  </sheetViews>
  <sheetFormatPr defaultColWidth="9.00390625" defaultRowHeight="12.75"/>
  <cols>
    <col min="1" max="1" width="7.125" style="40" customWidth="1"/>
    <col min="2" max="2" width="45.125" style="2" customWidth="1"/>
    <col min="3" max="3" width="11.25390625" style="36" customWidth="1"/>
    <col min="4" max="4" width="9.75390625" style="1" customWidth="1"/>
    <col min="5" max="5" width="9.375" style="1" customWidth="1"/>
    <col min="6" max="6" width="8.125" style="1" customWidth="1"/>
    <col min="7" max="7" width="10.875" style="1" customWidth="1"/>
    <col min="8" max="8" width="8.00390625" style="1" customWidth="1"/>
    <col min="9" max="9" width="9.125" style="27" hidden="1" customWidth="1"/>
    <col min="10" max="10" width="11.125" style="60" customWidth="1"/>
    <col min="11" max="17" width="9.125" style="27" customWidth="1"/>
    <col min="18" max="16384" width="9.125" style="1" customWidth="1"/>
  </cols>
  <sheetData>
    <row r="1" spans="1:8" ht="15.75">
      <c r="A1" s="77" t="s">
        <v>10</v>
      </c>
      <c r="B1" s="77"/>
      <c r="C1" s="77"/>
      <c r="D1" s="77"/>
      <c r="E1" s="77"/>
      <c r="F1" s="77"/>
      <c r="G1" s="77"/>
      <c r="H1" s="77"/>
    </row>
    <row r="2" spans="1:8" ht="15.75">
      <c r="A2" s="77" t="s">
        <v>54</v>
      </c>
      <c r="B2" s="77"/>
      <c r="C2" s="77"/>
      <c r="D2" s="77"/>
      <c r="E2" s="77"/>
      <c r="F2" s="77"/>
      <c r="G2" s="77"/>
      <c r="H2" s="77"/>
    </row>
    <row r="3" spans="1:8" ht="15.75">
      <c r="A3" s="77" t="s">
        <v>96</v>
      </c>
      <c r="B3" s="77"/>
      <c r="C3" s="77"/>
      <c r="D3" s="77"/>
      <c r="E3" s="77"/>
      <c r="F3" s="77"/>
      <c r="G3" s="77"/>
      <c r="H3" s="77"/>
    </row>
    <row r="4" spans="1:8" ht="15.75">
      <c r="A4" s="78"/>
      <c r="B4" s="78"/>
      <c r="C4" s="78"/>
      <c r="D4" s="78"/>
      <c r="E4" s="78"/>
      <c r="F4" s="78"/>
      <c r="G4" s="78"/>
      <c r="H4" s="78"/>
    </row>
    <row r="5" ht="15.75">
      <c r="K5" s="1" t="s">
        <v>11</v>
      </c>
    </row>
    <row r="6" spans="1:12" ht="30" customHeight="1">
      <c r="A6" s="84" t="s">
        <v>0</v>
      </c>
      <c r="B6" s="84" t="s">
        <v>71</v>
      </c>
      <c r="C6" s="86" t="s">
        <v>97</v>
      </c>
      <c r="D6" s="88" t="s">
        <v>98</v>
      </c>
      <c r="E6" s="89"/>
      <c r="F6" s="90"/>
      <c r="G6" s="91" t="s">
        <v>99</v>
      </c>
      <c r="H6" s="92"/>
      <c r="I6" s="82" t="s">
        <v>53</v>
      </c>
      <c r="J6" s="79" t="s">
        <v>87</v>
      </c>
      <c r="K6" s="80"/>
      <c r="L6" s="81"/>
    </row>
    <row r="7" spans="1:12" ht="98.25" customHeight="1">
      <c r="A7" s="85"/>
      <c r="B7" s="85"/>
      <c r="C7" s="87"/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83"/>
      <c r="J7" s="7" t="s">
        <v>15</v>
      </c>
      <c r="K7" s="15" t="s">
        <v>88</v>
      </c>
      <c r="L7" s="15" t="s">
        <v>89</v>
      </c>
    </row>
    <row r="8" spans="1:12" ht="27" customHeight="1">
      <c r="A8" s="41" t="s">
        <v>17</v>
      </c>
      <c r="B8" s="44" t="s">
        <v>18</v>
      </c>
      <c r="C8" s="18">
        <f>SUM(C9:C14)</f>
        <v>4227</v>
      </c>
      <c r="D8" s="18">
        <f>SUM(D9:D14)</f>
        <v>5654.7</v>
      </c>
      <c r="E8" s="18">
        <f>E9+E10+E11+E12+E13+E14</f>
        <v>4464.1</v>
      </c>
      <c r="F8" s="18">
        <f aca="true" t="shared" si="0" ref="F8:F30">SUM(E8/D8*100)</f>
        <v>78.94494844996198</v>
      </c>
      <c r="G8" s="19">
        <f>SUM(G9:G14)</f>
        <v>6961</v>
      </c>
      <c r="H8" s="20">
        <f>SUM(G8/C8*100)</f>
        <v>164.67944168440977</v>
      </c>
      <c r="I8" s="26">
        <v>2726.6</v>
      </c>
      <c r="J8" s="37">
        <f>J9+J10+J11+J12+J13+J14</f>
        <v>4297</v>
      </c>
      <c r="K8" s="10">
        <f>J8/C8*100</f>
        <v>101.65602081854743</v>
      </c>
      <c r="L8" s="10">
        <f>J8/G8*100</f>
        <v>61.72963654647321</v>
      </c>
    </row>
    <row r="9" spans="1:17" s="28" customFormat="1" ht="47.25">
      <c r="A9" s="42" t="s">
        <v>19</v>
      </c>
      <c r="B9" s="45" t="s">
        <v>62</v>
      </c>
      <c r="C9" s="54">
        <v>580</v>
      </c>
      <c r="D9" s="21">
        <v>905</v>
      </c>
      <c r="E9" s="21">
        <v>634.2</v>
      </c>
      <c r="F9" s="21">
        <f t="shared" si="0"/>
        <v>70.07734806629836</v>
      </c>
      <c r="G9" s="22">
        <v>870</v>
      </c>
      <c r="H9" s="31">
        <f>SUM(G9/C9*100)</f>
        <v>150</v>
      </c>
      <c r="I9" s="23">
        <v>372.8</v>
      </c>
      <c r="J9" s="8">
        <v>650</v>
      </c>
      <c r="K9" s="14">
        <f aca="true" t="shared" si="1" ref="K9:K31">J9/C9*100</f>
        <v>112.06896551724137</v>
      </c>
      <c r="L9" s="14">
        <f aca="true" t="shared" si="2" ref="L9:L31">J9/G9*100</f>
        <v>74.71264367816092</v>
      </c>
      <c r="M9" s="27"/>
      <c r="N9" s="27"/>
      <c r="O9" s="27"/>
      <c r="P9" s="27"/>
      <c r="Q9" s="27"/>
    </row>
    <row r="10" spans="1:17" s="28" customFormat="1" ht="68.25" customHeight="1">
      <c r="A10" s="42" t="s">
        <v>20</v>
      </c>
      <c r="B10" s="46" t="s">
        <v>45</v>
      </c>
      <c r="C10" s="54">
        <v>362</v>
      </c>
      <c r="D10" s="21">
        <v>557</v>
      </c>
      <c r="E10" s="21">
        <v>394.8</v>
      </c>
      <c r="F10" s="21">
        <f t="shared" si="0"/>
        <v>70.87971274685817</v>
      </c>
      <c r="G10" s="21">
        <v>541</v>
      </c>
      <c r="H10" s="21">
        <f aca="true" t="shared" si="3" ref="H10:H30">SUM(G10/C10*100)</f>
        <v>149.44751381215468</v>
      </c>
      <c r="I10" s="23">
        <v>247.6</v>
      </c>
      <c r="J10" s="8">
        <v>400</v>
      </c>
      <c r="K10" s="14">
        <f t="shared" si="1"/>
        <v>110.49723756906079</v>
      </c>
      <c r="L10" s="14">
        <f t="shared" si="2"/>
        <v>73.93715341959334</v>
      </c>
      <c r="M10" s="27"/>
      <c r="N10" s="27"/>
      <c r="O10" s="27"/>
      <c r="P10" s="27"/>
      <c r="Q10" s="27"/>
    </row>
    <row r="11" spans="1:17" s="28" customFormat="1" ht="79.5" customHeight="1">
      <c r="A11" s="42" t="s">
        <v>21</v>
      </c>
      <c r="B11" s="46" t="s">
        <v>63</v>
      </c>
      <c r="C11" s="54">
        <v>2871</v>
      </c>
      <c r="D11" s="21">
        <v>3589.7</v>
      </c>
      <c r="E11" s="21">
        <v>3010.4</v>
      </c>
      <c r="F11" s="21">
        <f t="shared" si="0"/>
        <v>83.86216118338581</v>
      </c>
      <c r="G11" s="22">
        <v>4950</v>
      </c>
      <c r="H11" s="21">
        <f t="shared" si="3"/>
        <v>172.41379310344826</v>
      </c>
      <c r="I11" s="23">
        <v>1804</v>
      </c>
      <c r="J11" s="8">
        <v>2827</v>
      </c>
      <c r="K11" s="14">
        <f t="shared" si="1"/>
        <v>98.46743295019157</v>
      </c>
      <c r="L11" s="14">
        <f t="shared" si="2"/>
        <v>57.111111111111114</v>
      </c>
      <c r="M11" s="27"/>
      <c r="N11" s="27"/>
      <c r="O11" s="27"/>
      <c r="P11" s="27"/>
      <c r="Q11" s="27"/>
    </row>
    <row r="12" spans="1:17" s="28" customFormat="1" ht="61.5" customHeight="1">
      <c r="A12" s="42" t="s">
        <v>22</v>
      </c>
      <c r="B12" s="46" t="s">
        <v>46</v>
      </c>
      <c r="C12" s="54">
        <v>294</v>
      </c>
      <c r="D12" s="21">
        <v>463</v>
      </c>
      <c r="E12" s="21">
        <v>333.6</v>
      </c>
      <c r="F12" s="21">
        <f t="shared" si="0"/>
        <v>72.05183585313175</v>
      </c>
      <c r="G12" s="21">
        <v>460</v>
      </c>
      <c r="H12" s="21">
        <f>SUM(G12/C12*100)</f>
        <v>156.4625850340136</v>
      </c>
      <c r="I12" s="23">
        <v>232.2</v>
      </c>
      <c r="J12" s="8">
        <v>300</v>
      </c>
      <c r="K12" s="14">
        <f t="shared" si="1"/>
        <v>102.04081632653062</v>
      </c>
      <c r="L12" s="14">
        <f t="shared" si="2"/>
        <v>65.21739130434783</v>
      </c>
      <c r="M12" s="27"/>
      <c r="N12" s="27"/>
      <c r="O12" s="27"/>
      <c r="P12" s="27"/>
      <c r="Q12" s="27"/>
    </row>
    <row r="13" spans="1:17" s="28" customFormat="1" ht="22.5" customHeight="1">
      <c r="A13" s="42" t="s">
        <v>51</v>
      </c>
      <c r="B13" s="46" t="s">
        <v>52</v>
      </c>
      <c r="C13" s="54">
        <v>50</v>
      </c>
      <c r="D13" s="21">
        <v>0</v>
      </c>
      <c r="E13" s="21">
        <v>0</v>
      </c>
      <c r="F13" s="21">
        <v>0</v>
      </c>
      <c r="G13" s="35">
        <v>0</v>
      </c>
      <c r="H13" s="21">
        <f t="shared" si="3"/>
        <v>0</v>
      </c>
      <c r="I13" s="23">
        <v>50</v>
      </c>
      <c r="J13" s="8">
        <v>50</v>
      </c>
      <c r="K13" s="14">
        <f t="shared" si="1"/>
        <v>100</v>
      </c>
      <c r="L13" s="14">
        <v>0</v>
      </c>
      <c r="M13" s="27"/>
      <c r="N13" s="27"/>
      <c r="O13" s="27"/>
      <c r="P13" s="27"/>
      <c r="Q13" s="27"/>
    </row>
    <row r="14" spans="1:17" s="28" customFormat="1" ht="24" customHeight="1">
      <c r="A14" s="42" t="s">
        <v>50</v>
      </c>
      <c r="B14" s="46" t="s">
        <v>23</v>
      </c>
      <c r="C14" s="54">
        <v>70</v>
      </c>
      <c r="D14" s="21">
        <v>140</v>
      </c>
      <c r="E14" s="21">
        <v>91.1</v>
      </c>
      <c r="F14" s="21">
        <f t="shared" si="0"/>
        <v>65.07142857142857</v>
      </c>
      <c r="G14" s="22">
        <v>140</v>
      </c>
      <c r="H14" s="21">
        <v>0</v>
      </c>
      <c r="I14" s="23">
        <v>20</v>
      </c>
      <c r="J14" s="8">
        <v>70</v>
      </c>
      <c r="K14" s="14">
        <f t="shared" si="1"/>
        <v>100</v>
      </c>
      <c r="L14" s="14">
        <f t="shared" si="2"/>
        <v>50</v>
      </c>
      <c r="M14" s="27"/>
      <c r="N14" s="27"/>
      <c r="O14" s="27"/>
      <c r="P14" s="27"/>
      <c r="Q14" s="27"/>
    </row>
    <row r="15" spans="1:17" s="28" customFormat="1" ht="21.75" customHeight="1">
      <c r="A15" s="43" t="s">
        <v>24</v>
      </c>
      <c r="B15" s="24" t="s">
        <v>25</v>
      </c>
      <c r="C15" s="19">
        <f>SUM(C16:C16)</f>
        <v>272.2</v>
      </c>
      <c r="D15" s="25">
        <f>D16</f>
        <v>272.2</v>
      </c>
      <c r="E15" s="25">
        <f>SUM(E16:E16)</f>
        <v>174.8</v>
      </c>
      <c r="F15" s="25">
        <f t="shared" si="0"/>
        <v>64.21748714180751</v>
      </c>
      <c r="G15" s="25">
        <f>SUM(G16:G16)</f>
        <v>288.1</v>
      </c>
      <c r="H15" s="25">
        <f t="shared" si="3"/>
        <v>105.84129316678914</v>
      </c>
      <c r="I15" s="26">
        <v>164.2</v>
      </c>
      <c r="J15" s="37">
        <f>J16</f>
        <v>329.4</v>
      </c>
      <c r="K15" s="10">
        <f t="shared" si="1"/>
        <v>121.0139603232917</v>
      </c>
      <c r="L15" s="10">
        <f t="shared" si="2"/>
        <v>114.33530024297119</v>
      </c>
      <c r="M15" s="27"/>
      <c r="N15" s="27"/>
      <c r="O15" s="27"/>
      <c r="P15" s="27"/>
      <c r="Q15" s="27"/>
    </row>
    <row r="16" spans="1:17" s="28" customFormat="1" ht="27" customHeight="1">
      <c r="A16" s="42" t="s">
        <v>26</v>
      </c>
      <c r="B16" s="46" t="s">
        <v>27</v>
      </c>
      <c r="C16" s="54">
        <v>272.2</v>
      </c>
      <c r="D16" s="21">
        <v>272.2</v>
      </c>
      <c r="E16" s="21">
        <v>174.8</v>
      </c>
      <c r="F16" s="21">
        <f t="shared" si="0"/>
        <v>64.21748714180751</v>
      </c>
      <c r="G16" s="22">
        <v>288.1</v>
      </c>
      <c r="H16" s="21">
        <f>SUM(G16/C16*100)</f>
        <v>105.84129316678914</v>
      </c>
      <c r="I16" s="23">
        <v>164.2</v>
      </c>
      <c r="J16" s="8">
        <v>329.4</v>
      </c>
      <c r="K16" s="14">
        <f t="shared" si="1"/>
        <v>121.0139603232917</v>
      </c>
      <c r="L16" s="14">
        <f t="shared" si="2"/>
        <v>114.33530024297119</v>
      </c>
      <c r="M16" s="27"/>
      <c r="N16" s="27"/>
      <c r="O16" s="27"/>
      <c r="P16" s="27"/>
      <c r="Q16" s="27"/>
    </row>
    <row r="17" spans="1:17" s="30" customFormat="1" ht="33.75" customHeight="1">
      <c r="A17" s="43" t="s">
        <v>76</v>
      </c>
      <c r="B17" s="47" t="s">
        <v>74</v>
      </c>
      <c r="C17" s="55">
        <f aca="true" t="shared" si="4" ref="C17:H17">C18</f>
        <v>40</v>
      </c>
      <c r="D17" s="34">
        <f t="shared" si="4"/>
        <v>90</v>
      </c>
      <c r="E17" s="34">
        <f t="shared" si="4"/>
        <v>50</v>
      </c>
      <c r="F17" s="34">
        <f t="shared" si="4"/>
        <v>0</v>
      </c>
      <c r="G17" s="34">
        <f t="shared" si="4"/>
        <v>90</v>
      </c>
      <c r="H17" s="34">
        <f t="shared" si="4"/>
        <v>225</v>
      </c>
      <c r="I17" s="34" t="e">
        <f>I18+#REF!</f>
        <v>#REF!</v>
      </c>
      <c r="J17" s="55">
        <f>+J18</f>
        <v>50</v>
      </c>
      <c r="K17" s="34">
        <f>+K18</f>
        <v>100</v>
      </c>
      <c r="L17" s="34">
        <f>+L18</f>
        <v>100</v>
      </c>
      <c r="M17" s="29"/>
      <c r="N17" s="29"/>
      <c r="O17" s="29"/>
      <c r="P17" s="29"/>
      <c r="Q17" s="29"/>
    </row>
    <row r="18" spans="1:17" s="28" customFormat="1" ht="21.75" customHeight="1">
      <c r="A18" s="42" t="s">
        <v>77</v>
      </c>
      <c r="B18" s="38" t="s">
        <v>75</v>
      </c>
      <c r="C18" s="54">
        <v>40</v>
      </c>
      <c r="D18" s="21">
        <v>90</v>
      </c>
      <c r="E18" s="21">
        <v>50</v>
      </c>
      <c r="F18" s="21">
        <v>0</v>
      </c>
      <c r="G18" s="22">
        <v>90</v>
      </c>
      <c r="H18" s="21">
        <f t="shared" si="3"/>
        <v>225</v>
      </c>
      <c r="I18" s="23"/>
      <c r="J18" s="8">
        <v>50</v>
      </c>
      <c r="K18" s="14">
        <v>100</v>
      </c>
      <c r="L18" s="14">
        <v>100</v>
      </c>
      <c r="M18" s="27"/>
      <c r="N18" s="27"/>
      <c r="O18" s="27"/>
      <c r="P18" s="27"/>
      <c r="Q18" s="27"/>
    </row>
    <row r="19" spans="1:17" s="30" customFormat="1" ht="27" customHeight="1">
      <c r="A19" s="43" t="s">
        <v>28</v>
      </c>
      <c r="B19" s="48" t="s">
        <v>29</v>
      </c>
      <c r="C19" s="55">
        <f>C20+C21</f>
        <v>2404.7000000000003</v>
      </c>
      <c r="D19" s="34">
        <f aca="true" t="shared" si="5" ref="D19:L19">D20+D21</f>
        <v>7901.5</v>
      </c>
      <c r="E19" s="34">
        <f t="shared" si="5"/>
        <v>7241.2</v>
      </c>
      <c r="F19" s="34">
        <f t="shared" si="5"/>
        <v>166.79064359439644</v>
      </c>
      <c r="G19" s="34">
        <f t="shared" si="5"/>
        <v>7775.4</v>
      </c>
      <c r="H19" s="34">
        <f t="shared" si="5"/>
        <v>426.05859079047053</v>
      </c>
      <c r="I19" s="34">
        <f t="shared" si="5"/>
        <v>224.6</v>
      </c>
      <c r="J19" s="55">
        <f t="shared" si="5"/>
        <v>2728.7000000000003</v>
      </c>
      <c r="K19" s="34">
        <f t="shared" si="5"/>
        <v>213.6375115750484</v>
      </c>
      <c r="L19" s="34">
        <f t="shared" si="5"/>
        <v>134.85186858581295</v>
      </c>
      <c r="M19" s="29"/>
      <c r="N19" s="29"/>
      <c r="O19" s="29"/>
      <c r="P19" s="29"/>
      <c r="Q19" s="29"/>
    </row>
    <row r="20" spans="1:17" s="28" customFormat="1" ht="24.75" customHeight="1">
      <c r="A20" s="42" t="s">
        <v>30</v>
      </c>
      <c r="B20" s="46" t="s">
        <v>31</v>
      </c>
      <c r="C20" s="54">
        <v>2375.8</v>
      </c>
      <c r="D20" s="21">
        <v>7872.6</v>
      </c>
      <c r="E20" s="21">
        <v>7219.5</v>
      </c>
      <c r="F20" s="21">
        <f t="shared" si="0"/>
        <v>91.70413840408504</v>
      </c>
      <c r="G20" s="22">
        <v>7746.5</v>
      </c>
      <c r="H20" s="21">
        <f t="shared" si="3"/>
        <v>326.05859079047053</v>
      </c>
      <c r="I20" s="23">
        <v>209.6</v>
      </c>
      <c r="J20" s="8">
        <v>2699.8</v>
      </c>
      <c r="K20" s="14">
        <f t="shared" si="1"/>
        <v>113.63751157504839</v>
      </c>
      <c r="L20" s="14">
        <f t="shared" si="2"/>
        <v>34.85186858581295</v>
      </c>
      <c r="M20" s="27"/>
      <c r="N20" s="27"/>
      <c r="O20" s="27"/>
      <c r="P20" s="27"/>
      <c r="Q20" s="27"/>
    </row>
    <row r="21" spans="1:17" s="28" customFormat="1" ht="28.5" customHeight="1">
      <c r="A21" s="42" t="s">
        <v>32</v>
      </c>
      <c r="B21" s="46" t="s">
        <v>33</v>
      </c>
      <c r="C21" s="54">
        <v>28.9</v>
      </c>
      <c r="D21" s="21">
        <v>28.9</v>
      </c>
      <c r="E21" s="21">
        <v>21.7</v>
      </c>
      <c r="F21" s="21">
        <f t="shared" si="0"/>
        <v>75.08650519031141</v>
      </c>
      <c r="G21" s="22">
        <v>28.9</v>
      </c>
      <c r="H21" s="21">
        <f t="shared" si="3"/>
        <v>100</v>
      </c>
      <c r="I21" s="23">
        <v>15</v>
      </c>
      <c r="J21" s="8">
        <v>28.9</v>
      </c>
      <c r="K21" s="14">
        <f t="shared" si="1"/>
        <v>100</v>
      </c>
      <c r="L21" s="14">
        <f t="shared" si="2"/>
        <v>100</v>
      </c>
      <c r="M21" s="27"/>
      <c r="N21" s="27"/>
      <c r="O21" s="27"/>
      <c r="P21" s="27"/>
      <c r="Q21" s="27"/>
    </row>
    <row r="22" spans="1:17" s="28" customFormat="1" ht="18.75" customHeight="1">
      <c r="A22" s="43" t="s">
        <v>34</v>
      </c>
      <c r="B22" s="24" t="s">
        <v>65</v>
      </c>
      <c r="C22" s="19">
        <f aca="true" t="shared" si="6" ref="C22:H22">C23+C24</f>
        <v>2509.7</v>
      </c>
      <c r="D22" s="25">
        <f t="shared" si="6"/>
        <v>3442.2</v>
      </c>
      <c r="E22" s="25">
        <f t="shared" si="6"/>
        <v>2040.6000000000001</v>
      </c>
      <c r="F22" s="25">
        <f t="shared" si="6"/>
        <v>117.97788669762366</v>
      </c>
      <c r="G22" s="25">
        <f t="shared" si="6"/>
        <v>3538.5</v>
      </c>
      <c r="H22" s="25">
        <f t="shared" si="6"/>
        <v>3098.79</v>
      </c>
      <c r="I22" s="25">
        <v>462.4</v>
      </c>
      <c r="J22" s="19">
        <f>J23+J24</f>
        <v>2480.5</v>
      </c>
      <c r="K22" s="10">
        <f t="shared" si="1"/>
        <v>98.83651432442126</v>
      </c>
      <c r="L22" s="10">
        <f t="shared" si="2"/>
        <v>70.10032499646744</v>
      </c>
      <c r="M22" s="27"/>
      <c r="N22" s="27"/>
      <c r="O22" s="27"/>
      <c r="P22" s="27"/>
      <c r="Q22" s="27"/>
    </row>
    <row r="23" spans="1:17" s="28" customFormat="1" ht="24.75" customHeight="1">
      <c r="A23" s="42" t="s">
        <v>35</v>
      </c>
      <c r="B23" s="46" t="s">
        <v>36</v>
      </c>
      <c r="C23" s="54">
        <v>212.6</v>
      </c>
      <c r="D23" s="21">
        <v>212.6</v>
      </c>
      <c r="E23" s="21">
        <v>124.7</v>
      </c>
      <c r="F23" s="21">
        <f t="shared" si="0"/>
        <v>58.65475070555033</v>
      </c>
      <c r="G23" s="22">
        <v>212.6</v>
      </c>
      <c r="H23" s="21">
        <f>SUM(H24:H25)</f>
        <v>1658.79</v>
      </c>
      <c r="I23" s="23">
        <v>30</v>
      </c>
      <c r="J23" s="8">
        <v>210.4</v>
      </c>
      <c r="K23" s="14">
        <v>0</v>
      </c>
      <c r="L23" s="14">
        <f t="shared" si="2"/>
        <v>98.96519285042334</v>
      </c>
      <c r="M23" s="27"/>
      <c r="N23" s="27"/>
      <c r="O23" s="27"/>
      <c r="P23" s="27"/>
      <c r="Q23" s="27"/>
    </row>
    <row r="24" spans="1:17" s="28" customFormat="1" ht="23.25" customHeight="1">
      <c r="A24" s="42" t="s">
        <v>37</v>
      </c>
      <c r="B24" s="46" t="s">
        <v>38</v>
      </c>
      <c r="C24" s="54">
        <v>2297.1</v>
      </c>
      <c r="D24" s="21">
        <v>3229.6</v>
      </c>
      <c r="E24" s="21">
        <v>1915.9</v>
      </c>
      <c r="F24" s="21">
        <f t="shared" si="0"/>
        <v>59.323135992073325</v>
      </c>
      <c r="G24" s="53">
        <v>3325.9</v>
      </c>
      <c r="H24" s="21">
        <v>1440</v>
      </c>
      <c r="I24" s="23">
        <v>518.5</v>
      </c>
      <c r="J24" s="8">
        <v>2270.1</v>
      </c>
      <c r="K24" s="14">
        <f t="shared" si="1"/>
        <v>98.82460493665927</v>
      </c>
      <c r="L24" s="14">
        <f t="shared" si="2"/>
        <v>68.25520911632941</v>
      </c>
      <c r="M24" s="27"/>
      <c r="N24" s="27"/>
      <c r="O24" s="27"/>
      <c r="P24" s="27"/>
      <c r="Q24" s="27"/>
    </row>
    <row r="25" spans="1:17" s="28" customFormat="1" ht="22.5" customHeight="1">
      <c r="A25" s="43" t="s">
        <v>39</v>
      </c>
      <c r="B25" s="24" t="s">
        <v>64</v>
      </c>
      <c r="C25" s="19">
        <f>SUM(C26:C26)</f>
        <v>4000</v>
      </c>
      <c r="D25" s="25">
        <f>SUM(D26:D26)</f>
        <v>7451.6</v>
      </c>
      <c r="E25" s="25">
        <f>SUM(E26:E26)</f>
        <v>4602.1</v>
      </c>
      <c r="F25" s="25">
        <f t="shared" si="0"/>
        <v>61.759890493316874</v>
      </c>
      <c r="G25" s="25">
        <f>SUM(G26:G26)</f>
        <v>8751.6</v>
      </c>
      <c r="H25" s="25">
        <f t="shared" si="3"/>
        <v>218.79</v>
      </c>
      <c r="I25" s="26">
        <v>1169.7</v>
      </c>
      <c r="J25" s="37">
        <f>J26</f>
        <v>4000</v>
      </c>
      <c r="K25" s="10">
        <f t="shared" si="1"/>
        <v>100</v>
      </c>
      <c r="L25" s="10">
        <f t="shared" si="2"/>
        <v>45.70592805886923</v>
      </c>
      <c r="M25" s="27"/>
      <c r="N25" s="27"/>
      <c r="O25" s="27"/>
      <c r="P25" s="27"/>
      <c r="Q25" s="27"/>
    </row>
    <row r="26" spans="1:17" s="28" customFormat="1" ht="22.5" customHeight="1">
      <c r="A26" s="42" t="s">
        <v>40</v>
      </c>
      <c r="B26" s="46" t="s">
        <v>41</v>
      </c>
      <c r="C26" s="54">
        <v>4000</v>
      </c>
      <c r="D26" s="21">
        <v>7451.6</v>
      </c>
      <c r="E26" s="21">
        <v>4602.1</v>
      </c>
      <c r="F26" s="21">
        <f t="shared" si="0"/>
        <v>61.759890493316874</v>
      </c>
      <c r="G26" s="21">
        <v>8751.6</v>
      </c>
      <c r="H26" s="21">
        <f t="shared" si="3"/>
        <v>218.79</v>
      </c>
      <c r="I26" s="23">
        <v>1169.7</v>
      </c>
      <c r="J26" s="8">
        <v>4000</v>
      </c>
      <c r="K26" s="14">
        <f t="shared" si="1"/>
        <v>100</v>
      </c>
      <c r="L26" s="14">
        <f t="shared" si="2"/>
        <v>45.70592805886923</v>
      </c>
      <c r="M26" s="27"/>
      <c r="N26" s="27"/>
      <c r="O26" s="27"/>
      <c r="P26" s="27"/>
      <c r="Q26" s="27"/>
    </row>
    <row r="27" spans="1:17" s="30" customFormat="1" ht="18" customHeight="1">
      <c r="A27" s="43" t="s">
        <v>58</v>
      </c>
      <c r="B27" s="48" t="s">
        <v>60</v>
      </c>
      <c r="C27" s="55">
        <f>C28</f>
        <v>325.3</v>
      </c>
      <c r="D27" s="25">
        <f>D28</f>
        <v>476.4</v>
      </c>
      <c r="E27" s="25">
        <f>E28</f>
        <v>355.6</v>
      </c>
      <c r="F27" s="25">
        <v>0</v>
      </c>
      <c r="G27" s="25">
        <f>G28</f>
        <v>476.4</v>
      </c>
      <c r="H27" s="25">
        <v>0</v>
      </c>
      <c r="I27" s="26"/>
      <c r="J27" s="37">
        <f>J28</f>
        <v>300</v>
      </c>
      <c r="K27" s="10">
        <v>0</v>
      </c>
      <c r="L27" s="10">
        <v>0</v>
      </c>
      <c r="M27" s="29"/>
      <c r="N27" s="29"/>
      <c r="O27" s="29"/>
      <c r="P27" s="29"/>
      <c r="Q27" s="29"/>
    </row>
    <row r="28" spans="1:17" s="28" customFormat="1" ht="21.75" customHeight="1">
      <c r="A28" s="42" t="s">
        <v>59</v>
      </c>
      <c r="B28" s="38" t="s">
        <v>61</v>
      </c>
      <c r="C28" s="54">
        <v>325.3</v>
      </c>
      <c r="D28" s="21">
        <v>476.4</v>
      </c>
      <c r="E28" s="21">
        <v>355.6</v>
      </c>
      <c r="F28" s="21">
        <v>0</v>
      </c>
      <c r="G28" s="21">
        <v>476.4</v>
      </c>
      <c r="H28" s="21">
        <v>0</v>
      </c>
      <c r="I28" s="23"/>
      <c r="J28" s="8">
        <v>300</v>
      </c>
      <c r="K28" s="14">
        <v>0</v>
      </c>
      <c r="L28" s="14">
        <v>0</v>
      </c>
      <c r="M28" s="27"/>
      <c r="N28" s="27"/>
      <c r="O28" s="27"/>
      <c r="P28" s="27"/>
      <c r="Q28" s="27"/>
    </row>
    <row r="29" spans="1:17" s="28" customFormat="1" ht="21.75" customHeight="1">
      <c r="A29" s="43" t="s">
        <v>42</v>
      </c>
      <c r="B29" s="24" t="s">
        <v>47</v>
      </c>
      <c r="C29" s="19">
        <v>4000</v>
      </c>
      <c r="D29" s="25">
        <f>SUM(D30:D30)</f>
        <v>6649.8</v>
      </c>
      <c r="E29" s="25">
        <f>SUM(E30:E30)</f>
        <v>4583.1</v>
      </c>
      <c r="F29" s="25">
        <f t="shared" si="0"/>
        <v>68.92086980059551</v>
      </c>
      <c r="G29" s="25">
        <f>SUM(G30:G30)</f>
        <v>7174.9</v>
      </c>
      <c r="H29" s="25">
        <f t="shared" si="3"/>
        <v>179.3725</v>
      </c>
      <c r="I29" s="23">
        <v>154.8</v>
      </c>
      <c r="J29" s="37">
        <f>J30</f>
        <v>4000</v>
      </c>
      <c r="K29" s="10">
        <f t="shared" si="1"/>
        <v>100</v>
      </c>
      <c r="L29" s="10">
        <f t="shared" si="2"/>
        <v>55.74990592203376</v>
      </c>
      <c r="M29" s="27"/>
      <c r="N29" s="27"/>
      <c r="O29" s="27"/>
      <c r="P29" s="27"/>
      <c r="Q29" s="27"/>
    </row>
    <row r="30" spans="1:17" s="28" customFormat="1" ht="20.25" customHeight="1">
      <c r="A30" s="42" t="s">
        <v>49</v>
      </c>
      <c r="B30" s="46" t="s">
        <v>48</v>
      </c>
      <c r="C30" s="54">
        <v>466</v>
      </c>
      <c r="D30" s="21">
        <v>6649.8</v>
      </c>
      <c r="E30" s="21">
        <v>4583.1</v>
      </c>
      <c r="F30" s="21">
        <f t="shared" si="0"/>
        <v>68.92086980059551</v>
      </c>
      <c r="G30" s="21">
        <v>7174.9</v>
      </c>
      <c r="H30" s="21">
        <f t="shared" si="3"/>
        <v>1539.6781115879828</v>
      </c>
      <c r="I30" s="23">
        <v>154.8</v>
      </c>
      <c r="J30" s="8">
        <v>4000</v>
      </c>
      <c r="K30" s="14">
        <f t="shared" si="1"/>
        <v>858.3690987124463</v>
      </c>
      <c r="L30" s="14">
        <f t="shared" si="2"/>
        <v>55.74990592203376</v>
      </c>
      <c r="M30" s="27"/>
      <c r="N30" s="27"/>
      <c r="O30" s="27"/>
      <c r="P30" s="27"/>
      <c r="Q30" s="27"/>
    </row>
    <row r="31" spans="1:17" s="28" customFormat="1" ht="27" customHeight="1">
      <c r="A31" s="43"/>
      <c r="B31" s="24" t="s">
        <v>43</v>
      </c>
      <c r="C31" s="19">
        <f>C8+C15+C17+C19+C22+C25+C27+C29</f>
        <v>17778.899999999998</v>
      </c>
      <c r="D31" s="25">
        <f>D8+D15++D22+D25+D29+D27+D19+D17</f>
        <v>31938.399999999998</v>
      </c>
      <c r="E31" s="25">
        <f>E8+E15++E22+E25+E29+E27+E19+E17</f>
        <v>23511.500000000004</v>
      </c>
      <c r="F31" s="25">
        <f>E31/D31*100</f>
        <v>73.61514665731535</v>
      </c>
      <c r="G31" s="37">
        <f>G8+G15+G17+G19+G22+G25+G27+G29</f>
        <v>35055.9</v>
      </c>
      <c r="H31" s="25">
        <f>G31/C31*100</f>
        <v>197.17699070246192</v>
      </c>
      <c r="I31" s="26">
        <v>5034</v>
      </c>
      <c r="J31" s="37">
        <f>J8+J15+O3+J122+J25+J29+J27+J22+J19+J17</f>
        <v>18185.6</v>
      </c>
      <c r="K31" s="10">
        <f t="shared" si="1"/>
        <v>102.2875430988419</v>
      </c>
      <c r="L31" s="10">
        <f t="shared" si="2"/>
        <v>51.87600375400431</v>
      </c>
      <c r="M31" s="27"/>
      <c r="N31" s="27"/>
      <c r="O31" s="27"/>
      <c r="P31" s="27"/>
      <c r="Q31" s="27"/>
    </row>
    <row r="32" spans="3:8" ht="15.75">
      <c r="C32" s="56"/>
      <c r="D32" s="16"/>
      <c r="E32" s="16"/>
      <c r="F32" s="16"/>
      <c r="G32" s="32"/>
      <c r="H32" s="16"/>
    </row>
    <row r="33" ht="15.75">
      <c r="G33" s="33"/>
    </row>
  </sheetData>
  <sheetProtection/>
  <mergeCells count="11">
    <mergeCell ref="G6:H6"/>
    <mergeCell ref="A1:H1"/>
    <mergeCell ref="A2:H2"/>
    <mergeCell ref="A3:H3"/>
    <mergeCell ref="A4:H4"/>
    <mergeCell ref="J6:L6"/>
    <mergeCell ref="I6:I7"/>
    <mergeCell ref="A6:A7"/>
    <mergeCell ref="B6:B7"/>
    <mergeCell ref="C6:C7"/>
    <mergeCell ref="D6:F6"/>
  </mergeCells>
  <printOptions/>
  <pageMargins left="0.6299212598425197" right="0.07874015748031496" top="0.5118110236220472" bottom="0.03937007874015748" header="0.4724409448818898" footer="0.11811023622047245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2022-11-14T04:21:22Z</cp:lastPrinted>
  <dcterms:created xsi:type="dcterms:W3CDTF">2006-11-24T10:44:18Z</dcterms:created>
  <dcterms:modified xsi:type="dcterms:W3CDTF">2022-11-14T04:36:49Z</dcterms:modified>
  <cp:category/>
  <cp:version/>
  <cp:contentType/>
  <cp:contentStatus/>
</cp:coreProperties>
</file>