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41" windowWidth="15480" windowHeight="5460" activeTab="1"/>
  </bookViews>
  <sheets>
    <sheet name="Оценка ожид испол дох.)" sheetId="1" r:id="rId1"/>
    <sheet name="Оценка ожид. испо. расх.2019 )" sheetId="2" r:id="rId2"/>
  </sheets>
  <definedNames/>
  <calcPr fullCalcOnLoad="1" refMode="R1C1"/>
</workbook>
</file>

<file path=xl/sharedStrings.xml><?xml version="1.0" encoding="utf-8"?>
<sst xmlns="http://schemas.openxmlformats.org/spreadsheetml/2006/main" count="131" uniqueCount="125">
  <si>
    <t>Код бюджетной  классификации</t>
  </si>
  <si>
    <t>000 1 00 00000 00 0000 000</t>
  </si>
  <si>
    <t>000 1 01 00000 00 0000 000</t>
  </si>
  <si>
    <t>НАЛОГИ НА ПРИБЫЛЬ, ДОХОДЫ</t>
  </si>
  <si>
    <t>000 1 06 00000 00 0000 000</t>
  </si>
  <si>
    <t>182 1 06 01030 10 0000 110</t>
  </si>
  <si>
    <t>000 2 02 00000 00 0000 000</t>
  </si>
  <si>
    <t>БЕЗВОЗМЕЗДНЫЕ ПОСТУПЛЕНИЯ ОТ ДРУГИХ БЮДЖЕТОВ БЮДЖЕТНОЙ СИСТЕМЫ РОССИЙСКОЙ ФЕДЕРАЦИИ</t>
  </si>
  <si>
    <t>НАЛОГИ НА СОВОКУПНЫЙ ДОХОД</t>
  </si>
  <si>
    <t>Единый сельскохозяйственный налог</t>
  </si>
  <si>
    <t>000 1 05 00000 00 0000 000</t>
  </si>
  <si>
    <t>000 1 08 00000 00 0000 000</t>
  </si>
  <si>
    <t>ГОСУДАРСТВЕННАЯ ПОШЛИНА</t>
  </si>
  <si>
    <t>НАЛОГОВЫЕ ДОХОДЫ И НЕНАЛОГОВЫЕ ДОХОДЫ</t>
  </si>
  <si>
    <t>тыс. руб.</t>
  </si>
  <si>
    <t>Итого</t>
  </si>
  <si>
    <t>Выполнение от первонач. плана</t>
  </si>
  <si>
    <t>Оценка  ожидаемого исполнения  бюджета</t>
  </si>
  <si>
    <t>( тыс.руб.)</t>
  </si>
  <si>
    <t>Уточненый план</t>
  </si>
  <si>
    <t>Исполнено</t>
  </si>
  <si>
    <t>% выполнения</t>
  </si>
  <si>
    <t>Сумма</t>
  </si>
  <si>
    <t>В % к первоначальному</t>
  </si>
  <si>
    <t>0100</t>
  </si>
  <si>
    <t>Общегосударственные вопросы</t>
  </si>
  <si>
    <t>0102</t>
  </si>
  <si>
    <t>0103</t>
  </si>
  <si>
    <t>0104</t>
  </si>
  <si>
    <t>0106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</si>
  <si>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</si>
  <si>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</si>
  <si>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</si>
  <si>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</si>
  <si>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</si>
  <si>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</si>
  <si>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</si>
  <si>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</si>
  <si>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</si>
  <si>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</si>
  <si>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</si>
  <si>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</si>
  <si>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0502</t>
  </si>
  <si>
    <t>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</si>
  <si>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</si>
  <si>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</si>
  <si>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</si>
  <si>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</si>
  <si>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</si>
  <si>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</si>
  <si>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ИТОГО  РАСХОДОВ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</si>
  <si>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</si>
  <si>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</si>
  <si>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</si>
  <si>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</si>
  <si>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Массовый спорт</t>
  </si>
  <si>
    <t>1102</t>
  </si>
  <si>
    <t>0113</t>
  </si>
  <si>
    <t>0111</t>
  </si>
  <si>
    <t>Резервный фонд</t>
  </si>
  <si>
    <t>проект 12 г</t>
  </si>
  <si>
    <t>Кулуевского сельского поселения</t>
  </si>
  <si>
    <t>552 1 08 04020 01 0000 110</t>
  </si>
  <si>
    <t>НАЛОГИ НА ИМУЩЕСТВО</t>
  </si>
  <si>
    <t>182 1 01 02010 01 0000 110</t>
  </si>
  <si>
    <t>182 1 01 02030 01 0000 110</t>
  </si>
  <si>
    <t xml:space="preserve">Налог на доходы физических лиц с доходов, полученных физическими лицами, в соответствии со статьей 228 Налогового кодекса  Российской Федерации </t>
  </si>
  <si>
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 227.1 и 228 Налогового кодекса Российской Федерации</t>
  </si>
  <si>
    <t>182 1 05 03010 01 0000 110</t>
  </si>
  <si>
    <t>1000</t>
  </si>
  <si>
    <t>1003</t>
  </si>
  <si>
    <t>Социальная  политика</t>
  </si>
  <si>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</si>
  <si>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</si>
  <si>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</si>
  <si>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Культура, кинематография</t>
  </si>
  <si>
    <t>Жилищно коммунальное хозяйство</t>
  </si>
  <si>
    <t xml:space="preserve">Наименование 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</si>
  <si>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</si>
  <si>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</si>
  <si>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 сельских поселений</t>
  </si>
  <si>
    <t>Земельный налог с физических лиц, обладающих земельным участком, расположенным в границах 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</si>
  <si>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</si>
  <si>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% выполнения от уточненного плана</t>
  </si>
  <si>
    <t>Наименование расходов в соответствии с бюджетной классификацией</t>
  </si>
  <si>
    <t>Ожидаемое за 2019 год</t>
  </si>
  <si>
    <t>Проект 2020 г</t>
  </si>
  <si>
    <t>на   2019год</t>
  </si>
  <si>
    <t xml:space="preserve">в % к утвержденному 2019г. </t>
  </si>
  <si>
    <t>В % к ожидаемому 2019 г.</t>
  </si>
  <si>
    <t>Оценка ожидаемого поступления доходов по основным источникам   на  2019 год</t>
  </si>
  <si>
    <t>Первоначальный план 2019г.</t>
  </si>
  <si>
    <t>Уточненный план 2019г.</t>
  </si>
  <si>
    <t>Ожидаемое на 2019 год</t>
  </si>
  <si>
    <t>552 2 0215001 10 0000 150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</si>
  <si>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</si>
  <si>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</si>
  <si>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</si>
  <si>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</si>
  <si>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</si>
  <si>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552 2 02 3511810 0000 150</t>
  </si>
  <si>
    <t>552 2 0230024 10 0000 150</t>
  </si>
  <si>
    <t>552 2 0240014 10 0000 150</t>
  </si>
  <si>
    <t>552 2 0215002 10 0000 150</t>
  </si>
  <si>
    <t>Исполнено за  9 месяцев 2019г.</t>
  </si>
  <si>
    <t>ДОХОДЫ ОТ ОКАЗАНИЯ ПЛАТНЫХ УСЛУГ И КОМПЕНСАЦИИ ЗАТРАТ ГОСУДАРСТВА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</si>
  <si>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</si>
  <si>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</si>
  <si>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доходы от компенсации затрат бюджетов сельских поселений</t>
  </si>
  <si>
    <t>000 1 13 0000000 00 00 000</t>
  </si>
  <si>
    <t>552  1 13 02995 10 0000 130</t>
  </si>
  <si>
    <t>000  116 00000 00 0000 000</t>
  </si>
  <si>
    <t>034  116 33050  10 0000 140</t>
  </si>
  <si>
    <t>Прочие межбюджетные трансферты, передаваемые бюджетам сельских поселений</t>
  </si>
  <si>
    <t>552 2 02 49999 10 0000 150</t>
  </si>
  <si>
    <t>0107</t>
  </si>
  <si>
    <t>Обеспечение проведения выборов и референдумов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</si>
  <si>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</si>
  <si>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</si>
  <si>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</si>
  <si>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</si>
  <si>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</si>
  <si>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</si>
  <si>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Первоначальный бюджет 2019 г (в редакции от             21.12.2018 г №27 )</t>
  </si>
  <si>
    <t>9 месяцев 2019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</si>
</sst>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172" fontId="6" fillId="0" borderId="11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top" wrapText="1"/>
    </xf>
    <xf numFmtId="172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5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172" fontId="6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2" fontId="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2" fontId="6" fillId="3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172" fontId="5" fillId="32" borderId="10" xfId="0" applyNumberFormat="1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/>
    </xf>
    <xf numFmtId="49" fontId="3" fillId="0" borderId="12" xfId="0" applyNumberFormat="1" applyFont="1" applyBorder="1" applyAlignment="1" applyProtection="1">
      <alignment horizontal="left" wrapText="1"/>
      <protection/>
    </xf>
    <xf numFmtId="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0" fontId="8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2" fontId="5" fillId="32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28"/>
  <sheetViews>
    <sheetView zoomScalePageLayoutView="0" workbookViewId="0" topLeftCell="A1">
      <selection activeCell="A20" sqref="A20:A21"/>
    </sheetView>
  </sheetViews>
  <sheetFormatPr defaultColWidth="9.00390625" defaultRowHeight="12.75"/>
  <cols>
    <col min="1" max="1" width="21.125" style="22" customWidth="1"/>
    <col min="2" max="2" width="43.375" style="3" customWidth="1"/>
    <col min="3" max="3" width="9.375" style="26" customWidth="1"/>
    <col min="4" max="4" width="9.75390625" style="2" customWidth="1"/>
    <col min="5" max="5" width="10.125" style="2" customWidth="1"/>
    <col min="6" max="6" width="9.25390625" style="2" customWidth="1"/>
    <col min="7" max="7" width="9.375" style="26" customWidth="1"/>
    <col min="8" max="8" width="9.75390625" style="2" customWidth="1"/>
    <col min="9" max="9" width="11.125" style="2" customWidth="1"/>
    <col min="10" max="10" width="9.875" style="2" customWidth="1"/>
    <col min="11" max="11" width="9.375" style="2" customWidth="1"/>
    <col min="12" max="16384" width="9.125" style="2" customWidth="1"/>
  </cols>
  <sheetData>
    <row r="1" spans="1:8" ht="17.25" customHeight="1">
      <c r="A1" s="76" t="s">
        <v>90</v>
      </c>
      <c r="B1" s="76"/>
      <c r="C1" s="76"/>
      <c r="D1" s="76"/>
      <c r="E1" s="76"/>
      <c r="F1" s="76"/>
      <c r="G1" s="76"/>
      <c r="H1" s="76"/>
    </row>
    <row r="2" spans="4:11" ht="15.75">
      <c r="D2" s="4"/>
      <c r="K2" s="4" t="s">
        <v>14</v>
      </c>
    </row>
    <row r="3" spans="1:11" ht="20.25" customHeight="1">
      <c r="A3" s="77" t="s">
        <v>0</v>
      </c>
      <c r="B3" s="78" t="s">
        <v>77</v>
      </c>
      <c r="C3" s="79" t="s">
        <v>91</v>
      </c>
      <c r="D3" s="80" t="s">
        <v>92</v>
      </c>
      <c r="E3" s="80" t="s">
        <v>104</v>
      </c>
      <c r="F3" s="80" t="s">
        <v>83</v>
      </c>
      <c r="G3" s="81" t="s">
        <v>93</v>
      </c>
      <c r="H3" s="82" t="s">
        <v>16</v>
      </c>
      <c r="I3" s="85" t="s">
        <v>86</v>
      </c>
      <c r="J3" s="86"/>
      <c r="K3" s="87"/>
    </row>
    <row r="4" spans="1:11" ht="75.75" customHeight="1">
      <c r="A4" s="77"/>
      <c r="B4" s="78"/>
      <c r="C4" s="79"/>
      <c r="D4" s="80"/>
      <c r="E4" s="80"/>
      <c r="F4" s="80"/>
      <c r="G4" s="81"/>
      <c r="H4" s="82"/>
      <c r="I4" s="5" t="s">
        <v>22</v>
      </c>
      <c r="J4" s="6" t="s">
        <v>88</v>
      </c>
      <c r="K4" s="6" t="s">
        <v>89</v>
      </c>
    </row>
    <row r="5" spans="1:11" ht="31.5">
      <c r="A5" s="20" t="s">
        <v>1</v>
      </c>
      <c r="B5" s="7" t="s">
        <v>13</v>
      </c>
      <c r="C5" s="9">
        <f>C6+C9+C11+C15</f>
        <v>3726.1</v>
      </c>
      <c r="D5" s="9">
        <f>D6+D9+D11+D15+D17+D19</f>
        <v>3863.1</v>
      </c>
      <c r="E5" s="9">
        <f>E6+E9+E11+E15+E17+E19</f>
        <v>1709.6000000000004</v>
      </c>
      <c r="F5" s="9">
        <f>E5/D5*100</f>
        <v>44.25461416996714</v>
      </c>
      <c r="G5" s="9">
        <f>G6+G9+G11+G15+G17+G19</f>
        <v>3864.8</v>
      </c>
      <c r="H5" s="9">
        <f>E5/C5*100</f>
        <v>45.881753039370935</v>
      </c>
      <c r="I5" s="9">
        <f>I6+I9+I11+I15</f>
        <v>3898</v>
      </c>
      <c r="J5" s="9">
        <f>I5/C5*100</f>
        <v>104.6134027535493</v>
      </c>
      <c r="K5" s="9">
        <f>I5/G5*100</f>
        <v>100.85903539639827</v>
      </c>
    </row>
    <row r="6" spans="1:11" ht="27.75" customHeight="1">
      <c r="A6" s="20" t="s">
        <v>2</v>
      </c>
      <c r="B6" s="11" t="s">
        <v>3</v>
      </c>
      <c r="C6" s="9">
        <f>C7+C8</f>
        <v>232.1</v>
      </c>
      <c r="D6" s="9">
        <f>D7+D8</f>
        <v>232.1</v>
      </c>
      <c r="E6" s="9">
        <f>E7+E8</f>
        <v>190.9</v>
      </c>
      <c r="F6" s="9">
        <f>E6/D6*100</f>
        <v>82.24903059026282</v>
      </c>
      <c r="G6" s="9">
        <f>G7+G8</f>
        <v>233.8</v>
      </c>
      <c r="H6" s="9">
        <f>E6/C6*100</f>
        <v>82.24903059026282</v>
      </c>
      <c r="I6" s="9">
        <f>I7+I8</f>
        <v>271</v>
      </c>
      <c r="J6" s="9">
        <f>I6/C6*100</f>
        <v>116.76001723395089</v>
      </c>
      <c r="K6" s="9">
        <f>I6/G6*100</f>
        <v>115.91103507271173</v>
      </c>
    </row>
    <row r="7" spans="1:11" ht="112.5" customHeight="1">
      <c r="A7" s="21" t="s">
        <v>64</v>
      </c>
      <c r="B7" s="6" t="s">
        <v>67</v>
      </c>
      <c r="C7" s="27">
        <v>232.1</v>
      </c>
      <c r="D7" s="12">
        <v>232.1</v>
      </c>
      <c r="E7" s="13">
        <v>189.9</v>
      </c>
      <c r="F7" s="27">
        <f aca="true" t="shared" si="0" ref="F7:F28">E7/D7*100</f>
        <v>81.81818181818183</v>
      </c>
      <c r="G7" s="27">
        <v>232.8</v>
      </c>
      <c r="H7" s="27">
        <f aca="true" t="shared" si="1" ref="H7:H28">E7/C7*100</f>
        <v>81.81818181818183</v>
      </c>
      <c r="I7" s="14">
        <v>271</v>
      </c>
      <c r="J7" s="27">
        <f aca="true" t="shared" si="2" ref="J7:J28">I7/C7*100</f>
        <v>116.76001723395089</v>
      </c>
      <c r="K7" s="27">
        <f aca="true" t="shared" si="3" ref="K7:K28">I7/G7*100</f>
        <v>116.40893470790377</v>
      </c>
    </row>
    <row r="8" spans="1:11" ht="77.25" customHeight="1">
      <c r="A8" s="21" t="s">
        <v>65</v>
      </c>
      <c r="B8" s="6" t="s">
        <v>66</v>
      </c>
      <c r="C8" s="27">
        <v>0</v>
      </c>
      <c r="D8" s="12">
        <v>0</v>
      </c>
      <c r="E8" s="13">
        <v>1</v>
      </c>
      <c r="F8" s="27">
        <v>0</v>
      </c>
      <c r="G8" s="27">
        <v>1</v>
      </c>
      <c r="H8" s="27">
        <v>0</v>
      </c>
      <c r="I8" s="14">
        <v>0</v>
      </c>
      <c r="J8" s="27">
        <v>0</v>
      </c>
      <c r="K8" s="27">
        <v>0</v>
      </c>
    </row>
    <row r="9" spans="1:11" ht="33.75" customHeight="1">
      <c r="A9" s="20" t="s">
        <v>10</v>
      </c>
      <c r="B9" s="11" t="s">
        <v>8</v>
      </c>
      <c r="C9" s="9">
        <f>C10</f>
        <v>202</v>
      </c>
      <c r="D9" s="9">
        <f>D10</f>
        <v>202</v>
      </c>
      <c r="E9" s="9">
        <f>E10</f>
        <v>194.8</v>
      </c>
      <c r="F9" s="9">
        <f t="shared" si="0"/>
        <v>96.43564356435644</v>
      </c>
      <c r="G9" s="9">
        <f>G10</f>
        <v>202</v>
      </c>
      <c r="H9" s="27">
        <f t="shared" si="1"/>
        <v>96.43564356435644</v>
      </c>
      <c r="I9" s="10">
        <f>I10</f>
        <v>195</v>
      </c>
      <c r="J9" s="27">
        <f t="shared" si="2"/>
        <v>96.53465346534654</v>
      </c>
      <c r="K9" s="27">
        <f t="shared" si="3"/>
        <v>96.53465346534654</v>
      </c>
    </row>
    <row r="10" spans="1:11" ht="30" customHeight="1">
      <c r="A10" s="21" t="s">
        <v>68</v>
      </c>
      <c r="B10" s="15" t="s">
        <v>9</v>
      </c>
      <c r="C10" s="27">
        <v>202</v>
      </c>
      <c r="D10" s="12">
        <v>202</v>
      </c>
      <c r="E10" s="13">
        <v>194.8</v>
      </c>
      <c r="F10" s="27">
        <f t="shared" si="0"/>
        <v>96.43564356435644</v>
      </c>
      <c r="G10" s="27">
        <v>202</v>
      </c>
      <c r="H10" s="27">
        <f t="shared" si="1"/>
        <v>96.43564356435644</v>
      </c>
      <c r="I10" s="14">
        <v>195</v>
      </c>
      <c r="J10" s="27">
        <f t="shared" si="2"/>
        <v>96.53465346534654</v>
      </c>
      <c r="K10" s="27">
        <f t="shared" si="3"/>
        <v>96.53465346534654</v>
      </c>
    </row>
    <row r="11" spans="1:11" ht="27" customHeight="1">
      <c r="A11" s="20" t="s">
        <v>4</v>
      </c>
      <c r="B11" s="11" t="s">
        <v>63</v>
      </c>
      <c r="C11" s="9">
        <f>C12+C13+C14</f>
        <v>3282</v>
      </c>
      <c r="D11" s="8">
        <f>SUM(D12+D13+D14)</f>
        <v>3282</v>
      </c>
      <c r="E11" s="9">
        <f>SUM(E12+E13+E14)</f>
        <v>1185.3000000000002</v>
      </c>
      <c r="F11" s="9">
        <f t="shared" si="0"/>
        <v>36.11517367458867</v>
      </c>
      <c r="G11" s="9">
        <f>SUM(G12:G14)</f>
        <v>3282</v>
      </c>
      <c r="H11" s="9">
        <f t="shared" si="1"/>
        <v>36.11517367458867</v>
      </c>
      <c r="I11" s="10">
        <f>I12+I13+I14</f>
        <v>3422</v>
      </c>
      <c r="J11" s="9">
        <f t="shared" si="2"/>
        <v>104.26569165143205</v>
      </c>
      <c r="K11" s="9">
        <f t="shared" si="3"/>
        <v>104.26569165143205</v>
      </c>
    </row>
    <row r="12" spans="1:11" ht="77.25" customHeight="1">
      <c r="A12" s="21" t="s">
        <v>5</v>
      </c>
      <c r="B12" s="15" t="s">
        <v>82</v>
      </c>
      <c r="C12" s="27">
        <v>655</v>
      </c>
      <c r="D12" s="12">
        <v>655</v>
      </c>
      <c r="E12" s="13">
        <v>202.1</v>
      </c>
      <c r="F12" s="27">
        <f t="shared" si="0"/>
        <v>30.85496183206107</v>
      </c>
      <c r="G12" s="27">
        <v>655</v>
      </c>
      <c r="H12" s="27">
        <f t="shared" si="1"/>
        <v>30.85496183206107</v>
      </c>
      <c r="I12" s="14">
        <v>674</v>
      </c>
      <c r="J12" s="27">
        <f t="shared" si="2"/>
        <v>102.90076335877862</v>
      </c>
      <c r="K12" s="27">
        <f t="shared" si="3"/>
        <v>102.90076335877862</v>
      </c>
    </row>
    <row r="13" spans="1:11" ht="64.5" customHeight="1">
      <c r="A13" s="21" t="s">
        <v>78</v>
      </c>
      <c r="B13" s="15" t="s">
        <v>80</v>
      </c>
      <c r="C13" s="27">
        <v>1202</v>
      </c>
      <c r="D13" s="12">
        <v>1202</v>
      </c>
      <c r="E13" s="12">
        <v>800.2</v>
      </c>
      <c r="F13" s="27">
        <f t="shared" si="0"/>
        <v>66.57237936772047</v>
      </c>
      <c r="G13" s="27">
        <v>1202</v>
      </c>
      <c r="H13" s="27">
        <f t="shared" si="1"/>
        <v>66.57237936772047</v>
      </c>
      <c r="I13" s="14">
        <v>1201</v>
      </c>
      <c r="J13" s="27">
        <f t="shared" si="2"/>
        <v>99.91680532445923</v>
      </c>
      <c r="K13" s="27">
        <f t="shared" si="3"/>
        <v>99.91680532445923</v>
      </c>
    </row>
    <row r="14" spans="1:11" ht="66" customHeight="1">
      <c r="A14" s="21" t="s">
        <v>79</v>
      </c>
      <c r="B14" s="15" t="s">
        <v>81</v>
      </c>
      <c r="C14" s="27">
        <v>1425</v>
      </c>
      <c r="D14" s="12">
        <v>1425</v>
      </c>
      <c r="E14" s="12">
        <v>183</v>
      </c>
      <c r="F14" s="27">
        <f t="shared" si="0"/>
        <v>12.842105263157894</v>
      </c>
      <c r="G14" s="27">
        <v>1425</v>
      </c>
      <c r="H14" s="27">
        <f t="shared" si="1"/>
        <v>12.842105263157894</v>
      </c>
      <c r="I14" s="14">
        <v>1547</v>
      </c>
      <c r="J14" s="27">
        <f t="shared" si="2"/>
        <v>108.56140350877193</v>
      </c>
      <c r="K14" s="27">
        <f t="shared" si="3"/>
        <v>108.56140350877193</v>
      </c>
    </row>
    <row r="15" spans="1:11" ht="28.5" customHeight="1">
      <c r="A15" s="20" t="s">
        <v>11</v>
      </c>
      <c r="B15" s="11" t="s">
        <v>12</v>
      </c>
      <c r="C15" s="9">
        <f>C16</f>
        <v>10</v>
      </c>
      <c r="D15" s="8">
        <f>D16</f>
        <v>10</v>
      </c>
      <c r="E15" s="8">
        <f>E16</f>
        <v>1.9</v>
      </c>
      <c r="F15" s="9">
        <f t="shared" si="0"/>
        <v>19</v>
      </c>
      <c r="G15" s="9">
        <f>G16</f>
        <v>10</v>
      </c>
      <c r="H15" s="9">
        <f t="shared" si="1"/>
        <v>19</v>
      </c>
      <c r="I15" s="10">
        <f>I16</f>
        <v>10</v>
      </c>
      <c r="J15" s="9">
        <f t="shared" si="2"/>
        <v>100</v>
      </c>
      <c r="K15" s="9">
        <f t="shared" si="3"/>
        <v>100</v>
      </c>
    </row>
    <row r="16" spans="1:11" ht="109.5" customHeight="1">
      <c r="A16" s="21" t="s">
        <v>62</v>
      </c>
      <c r="B16" s="15" t="s">
        <v>51</v>
      </c>
      <c r="C16" s="27">
        <v>10</v>
      </c>
      <c r="D16" s="12">
        <v>10</v>
      </c>
      <c r="E16" s="12">
        <v>1.9</v>
      </c>
      <c r="F16" s="27">
        <f t="shared" si="0"/>
        <v>19</v>
      </c>
      <c r="G16" s="27">
        <v>10</v>
      </c>
      <c r="H16" s="27">
        <f t="shared" si="1"/>
        <v>19</v>
      </c>
      <c r="I16" s="14">
        <v>10</v>
      </c>
      <c r="J16" s="27">
        <f t="shared" si="2"/>
        <v>100</v>
      </c>
      <c r="K16" s="27">
        <f t="shared" si="3"/>
        <v>100</v>
      </c>
    </row>
    <row r="17" spans="1:11" ht="45" customHeight="1">
      <c r="A17" s="67" t="s">
        <v>109</v>
      </c>
      <c r="B17" s="68" t="s">
        <v>105</v>
      </c>
      <c r="C17" s="9">
        <v>0</v>
      </c>
      <c r="D17" s="66">
        <f>D18</f>
        <v>117</v>
      </c>
      <c r="E17" s="66">
        <f>E18</f>
        <v>116.7</v>
      </c>
      <c r="F17" s="66">
        <f>F18</f>
        <v>0</v>
      </c>
      <c r="G17" s="66">
        <f>G18</f>
        <v>117</v>
      </c>
      <c r="H17" s="27">
        <v>0</v>
      </c>
      <c r="I17" s="10">
        <f>I18</f>
        <v>0</v>
      </c>
      <c r="J17" s="9">
        <v>0</v>
      </c>
      <c r="K17" s="9">
        <v>0</v>
      </c>
    </row>
    <row r="18" spans="1:11" ht="39.75" customHeight="1">
      <c r="A18" s="69" t="s">
        <v>110</v>
      </c>
      <c r="B18" s="69" t="s">
        <v>108</v>
      </c>
      <c r="C18" s="27">
        <v>0</v>
      </c>
      <c r="D18" s="12">
        <v>117</v>
      </c>
      <c r="E18" s="12">
        <v>116.7</v>
      </c>
      <c r="F18" s="27">
        <v>0</v>
      </c>
      <c r="G18" s="27">
        <v>117</v>
      </c>
      <c r="H18" s="27">
        <v>0</v>
      </c>
      <c r="I18" s="14">
        <v>0</v>
      </c>
      <c r="J18" s="27">
        <v>0</v>
      </c>
      <c r="K18" s="27">
        <v>0</v>
      </c>
    </row>
    <row r="19" spans="1:11" ht="38.25" customHeight="1">
      <c r="A19" s="70" t="s">
        <v>111</v>
      </c>
      <c r="B19" s="68" t="s">
        <v>106</v>
      </c>
      <c r="C19" s="9">
        <v>0</v>
      </c>
      <c r="D19" s="66">
        <f>D20</f>
        <v>20</v>
      </c>
      <c r="E19" s="66">
        <f>E20</f>
        <v>20</v>
      </c>
      <c r="F19" s="66">
        <f>F20</f>
        <v>0</v>
      </c>
      <c r="G19" s="66">
        <f>G20</f>
        <v>20</v>
      </c>
      <c r="H19" s="27">
        <v>0</v>
      </c>
      <c r="I19" s="10">
        <f>I20</f>
        <v>0</v>
      </c>
      <c r="J19" s="9">
        <v>0</v>
      </c>
      <c r="K19" s="9">
        <v>0</v>
      </c>
    </row>
    <row r="20" spans="1:11" ht="111.75" customHeight="1">
      <c r="A20" s="69" t="s">
        <v>112</v>
      </c>
      <c r="B20" s="71" t="s">
        <v>107</v>
      </c>
      <c r="C20" s="27">
        <v>0</v>
      </c>
      <c r="D20" s="12">
        <v>20</v>
      </c>
      <c r="E20" s="12">
        <v>20</v>
      </c>
      <c r="F20" s="27">
        <v>0</v>
      </c>
      <c r="G20" s="27">
        <v>20</v>
      </c>
      <c r="H20" s="27">
        <v>0</v>
      </c>
      <c r="I20" s="14">
        <v>0</v>
      </c>
      <c r="J20" s="27">
        <v>0</v>
      </c>
      <c r="K20" s="27">
        <v>0</v>
      </c>
    </row>
    <row r="21" spans="1:11" ht="48.75" customHeight="1">
      <c r="A21" s="23" t="s">
        <v>6</v>
      </c>
      <c r="B21" s="7" t="s">
        <v>7</v>
      </c>
      <c r="C21" s="9">
        <f>C22+C23+C24+C25+C26+C27</f>
        <v>6393.700000000001</v>
      </c>
      <c r="D21" s="9">
        <f>D22+D23+D24+D25+D26+D27</f>
        <v>12397.1</v>
      </c>
      <c r="E21" s="9">
        <f>E22+E23+E24+E25+E26+E27</f>
        <v>8380.8</v>
      </c>
      <c r="F21" s="9">
        <f t="shared" si="0"/>
        <v>67.60290713150656</v>
      </c>
      <c r="G21" s="9">
        <f>SUM(G22:G26)+G27</f>
        <v>14202.4</v>
      </c>
      <c r="H21" s="9">
        <f t="shared" si="1"/>
        <v>131.0790309210629</v>
      </c>
      <c r="I21" s="10">
        <f>I22+I24+I26+I25</f>
        <v>6308.799999999999</v>
      </c>
      <c r="J21" s="9">
        <f t="shared" si="2"/>
        <v>98.67213037834117</v>
      </c>
      <c r="K21" s="9">
        <f t="shared" si="3"/>
        <v>44.42066129668225</v>
      </c>
    </row>
    <row r="22" spans="1:11" ht="31.5" customHeight="1">
      <c r="A22" s="24" t="s">
        <v>94</v>
      </c>
      <c r="B22" s="16" t="s">
        <v>95</v>
      </c>
      <c r="C22" s="13">
        <v>3582</v>
      </c>
      <c r="D22" s="14">
        <v>3582</v>
      </c>
      <c r="E22" s="14">
        <v>2686.5</v>
      </c>
      <c r="F22" s="27">
        <f t="shared" si="0"/>
        <v>75</v>
      </c>
      <c r="G22" s="28">
        <v>3582</v>
      </c>
      <c r="H22" s="27">
        <f t="shared" si="1"/>
        <v>75</v>
      </c>
      <c r="I22" s="14">
        <v>3983</v>
      </c>
      <c r="J22" s="27">
        <f t="shared" si="2"/>
        <v>111.19486320491345</v>
      </c>
      <c r="K22" s="27">
        <f t="shared" si="3"/>
        <v>111.19486320491345</v>
      </c>
    </row>
    <row r="23" spans="1:11" ht="47.25">
      <c r="A23" s="24" t="s">
        <v>103</v>
      </c>
      <c r="B23" s="16" t="s">
        <v>96</v>
      </c>
      <c r="C23" s="13">
        <v>0</v>
      </c>
      <c r="D23" s="14">
        <v>5212.6</v>
      </c>
      <c r="E23" s="14">
        <v>3072.4</v>
      </c>
      <c r="F23" s="27">
        <f t="shared" si="0"/>
        <v>58.94179488163296</v>
      </c>
      <c r="G23" s="28">
        <v>7015.3</v>
      </c>
      <c r="H23" s="27">
        <v>0</v>
      </c>
      <c r="I23" s="14">
        <v>0</v>
      </c>
      <c r="J23" s="27">
        <v>0</v>
      </c>
      <c r="K23" s="27">
        <f t="shared" si="3"/>
        <v>0</v>
      </c>
    </row>
    <row r="24" spans="1:11" ht="63">
      <c r="A24" s="24" t="s">
        <v>100</v>
      </c>
      <c r="B24" s="17" t="s">
        <v>97</v>
      </c>
      <c r="C24" s="13">
        <v>229.9</v>
      </c>
      <c r="D24" s="14">
        <v>229.9</v>
      </c>
      <c r="E24" s="14">
        <v>170.9</v>
      </c>
      <c r="F24" s="27">
        <f t="shared" si="0"/>
        <v>74.33666811657243</v>
      </c>
      <c r="G24" s="28">
        <v>229.9</v>
      </c>
      <c r="H24" s="27">
        <f t="shared" si="1"/>
        <v>74.33666811657243</v>
      </c>
      <c r="I24" s="14">
        <v>231.9</v>
      </c>
      <c r="J24" s="27">
        <f t="shared" si="2"/>
        <v>100.8699434536755</v>
      </c>
      <c r="K24" s="27">
        <f t="shared" si="3"/>
        <v>100.8699434536755</v>
      </c>
    </row>
    <row r="25" spans="1:11" ht="51" customHeight="1">
      <c r="A25" s="24" t="s">
        <v>101</v>
      </c>
      <c r="B25" s="17" t="s">
        <v>98</v>
      </c>
      <c r="C25" s="13">
        <v>0</v>
      </c>
      <c r="D25" s="14">
        <v>114.6</v>
      </c>
      <c r="E25" s="14">
        <v>86.5</v>
      </c>
      <c r="F25" s="27">
        <f t="shared" si="0"/>
        <v>75.47993019197207</v>
      </c>
      <c r="G25" s="28">
        <v>117.2</v>
      </c>
      <c r="H25" s="27">
        <v>0</v>
      </c>
      <c r="I25" s="14">
        <v>0</v>
      </c>
      <c r="J25" s="27">
        <v>0</v>
      </c>
      <c r="K25" s="27">
        <f t="shared" si="3"/>
        <v>0</v>
      </c>
    </row>
    <row r="26" spans="1:11" ht="113.25" customHeight="1">
      <c r="A26" s="25" t="s">
        <v>102</v>
      </c>
      <c r="B26" s="18" t="s">
        <v>99</v>
      </c>
      <c r="C26" s="13">
        <v>2581.8</v>
      </c>
      <c r="D26" s="14">
        <v>2801.9</v>
      </c>
      <c r="E26" s="14">
        <v>2344.5</v>
      </c>
      <c r="F26" s="27">
        <f t="shared" si="0"/>
        <v>83.67536314643634</v>
      </c>
      <c r="G26" s="28">
        <v>2801.9</v>
      </c>
      <c r="H26" s="27">
        <f t="shared" si="1"/>
        <v>90.80873808970486</v>
      </c>
      <c r="I26" s="14">
        <v>2093.9</v>
      </c>
      <c r="J26" s="27">
        <f t="shared" si="2"/>
        <v>81.10233170656132</v>
      </c>
      <c r="K26" s="27">
        <f t="shared" si="3"/>
        <v>74.73143224240694</v>
      </c>
    </row>
    <row r="27" spans="1:11" ht="55.5" customHeight="1">
      <c r="A27" s="69" t="s">
        <v>114</v>
      </c>
      <c r="B27" s="69" t="s">
        <v>113</v>
      </c>
      <c r="C27" s="13">
        <v>0</v>
      </c>
      <c r="D27" s="14">
        <v>456.1</v>
      </c>
      <c r="E27" s="14">
        <v>20</v>
      </c>
      <c r="F27" s="27">
        <f t="shared" si="0"/>
        <v>4.385003288752467</v>
      </c>
      <c r="G27" s="28">
        <v>456.1</v>
      </c>
      <c r="H27" s="27">
        <v>0</v>
      </c>
      <c r="I27" s="14">
        <v>0</v>
      </c>
      <c r="J27" s="27">
        <v>0</v>
      </c>
      <c r="K27" s="27">
        <f t="shared" si="3"/>
        <v>0</v>
      </c>
    </row>
    <row r="28" spans="1:11" ht="14.25" customHeight="1">
      <c r="A28" s="24"/>
      <c r="B28" s="1" t="s">
        <v>15</v>
      </c>
      <c r="C28" s="19">
        <f>C5+C21</f>
        <v>10119.800000000001</v>
      </c>
      <c r="D28" s="19">
        <f>D5+D21</f>
        <v>16260.2</v>
      </c>
      <c r="E28" s="19">
        <f>E5+E21</f>
        <v>10090.4</v>
      </c>
      <c r="F28" s="9">
        <f t="shared" si="0"/>
        <v>62.05581727162027</v>
      </c>
      <c r="G28" s="19">
        <f>G5+G21</f>
        <v>18067.2</v>
      </c>
      <c r="H28" s="9">
        <f t="shared" si="1"/>
        <v>99.70948042451431</v>
      </c>
      <c r="I28" s="10">
        <f>I21+I5</f>
        <v>10206.8</v>
      </c>
      <c r="J28" s="9">
        <f t="shared" si="2"/>
        <v>100.85970078460048</v>
      </c>
      <c r="K28" s="9">
        <f t="shared" si="3"/>
        <v>56.49353524619198</v>
      </c>
    </row>
  </sheetData>
  <sheetProtection/>
  <mergeCells count="10">
    <mergeCell ref="I3:K3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35433070866141736" right="0.15748031496062992" top="0.6299212598425197" bottom="0" header="0.5118110236220472" footer="0.1574803149606299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Q35"/>
  <sheetViews>
    <sheetView tabSelected="1" zoomScalePageLayoutView="0" workbookViewId="0" topLeftCell="A16">
      <selection activeCell="Q18" sqref="Q18"/>
    </sheetView>
  </sheetViews>
  <sheetFormatPr defaultColWidth="9.00390625" defaultRowHeight="12.75"/>
  <cols>
    <col min="1" max="1" width="8.00390625" style="59" customWidth="1"/>
    <col min="2" max="2" width="50.375" style="3" customWidth="1"/>
    <col min="3" max="3" width="11.25390625" style="26" customWidth="1"/>
    <col min="4" max="4" width="9.25390625" style="2" customWidth="1"/>
    <col min="5" max="5" width="8.25390625" style="2" customWidth="1"/>
    <col min="6" max="6" width="8.125" style="2" customWidth="1"/>
    <col min="7" max="7" width="8.375" style="2" customWidth="1"/>
    <col min="8" max="8" width="8.00390625" style="2" customWidth="1"/>
    <col min="9" max="9" width="9.125" style="50" hidden="1" customWidth="1"/>
    <col min="10" max="10" width="14.125" style="56" customWidth="1"/>
    <col min="11" max="17" width="9.125" style="50" customWidth="1"/>
    <col min="18" max="16384" width="9.125" style="2" customWidth="1"/>
  </cols>
  <sheetData>
    <row r="1" spans="1:8" ht="15.75">
      <c r="A1" s="83" t="s">
        <v>17</v>
      </c>
      <c r="B1" s="83"/>
      <c r="C1" s="83"/>
      <c r="D1" s="83"/>
      <c r="E1" s="83"/>
      <c r="F1" s="83"/>
      <c r="G1" s="83"/>
      <c r="H1" s="83"/>
    </row>
    <row r="2" spans="1:8" ht="15.75">
      <c r="A2" s="83" t="s">
        <v>61</v>
      </c>
      <c r="B2" s="83"/>
      <c r="C2" s="83"/>
      <c r="D2" s="83"/>
      <c r="E2" s="83"/>
      <c r="F2" s="83"/>
      <c r="G2" s="83"/>
      <c r="H2" s="83"/>
    </row>
    <row r="3" spans="1:8" ht="15.75">
      <c r="A3" s="83" t="s">
        <v>87</v>
      </c>
      <c r="B3" s="83"/>
      <c r="C3" s="83"/>
      <c r="D3" s="83"/>
      <c r="E3" s="83"/>
      <c r="F3" s="83"/>
      <c r="G3" s="83"/>
      <c r="H3" s="83"/>
    </row>
    <row r="4" spans="1:8" ht="15.75">
      <c r="A4" s="84"/>
      <c r="B4" s="84"/>
      <c r="C4" s="84"/>
      <c r="D4" s="84"/>
      <c r="E4" s="84"/>
      <c r="F4" s="84"/>
      <c r="G4" s="84"/>
      <c r="H4" s="84"/>
    </row>
    <row r="5" ht="15.75">
      <c r="K5" s="2" t="s">
        <v>18</v>
      </c>
    </row>
    <row r="6" spans="1:12" ht="30" customHeight="1">
      <c r="A6" s="90" t="s">
        <v>0</v>
      </c>
      <c r="B6" s="90" t="s">
        <v>84</v>
      </c>
      <c r="C6" s="92" t="s">
        <v>123</v>
      </c>
      <c r="D6" s="94" t="s">
        <v>124</v>
      </c>
      <c r="E6" s="95"/>
      <c r="F6" s="96"/>
      <c r="G6" s="97" t="s">
        <v>85</v>
      </c>
      <c r="H6" s="98"/>
      <c r="I6" s="88" t="s">
        <v>60</v>
      </c>
      <c r="J6" s="85" t="s">
        <v>86</v>
      </c>
      <c r="K6" s="86"/>
      <c r="L6" s="87"/>
    </row>
    <row r="7" spans="1:12" ht="98.25" customHeight="1">
      <c r="A7" s="91"/>
      <c r="B7" s="91"/>
      <c r="C7" s="93"/>
      <c r="D7" s="31" t="s">
        <v>19</v>
      </c>
      <c r="E7" s="31" t="s">
        <v>20</v>
      </c>
      <c r="F7" s="31" t="s">
        <v>21</v>
      </c>
      <c r="G7" s="31" t="s">
        <v>22</v>
      </c>
      <c r="H7" s="31" t="s">
        <v>23</v>
      </c>
      <c r="I7" s="89"/>
      <c r="J7" s="14" t="s">
        <v>22</v>
      </c>
      <c r="K7" s="29" t="s">
        <v>88</v>
      </c>
      <c r="L7" s="29" t="s">
        <v>89</v>
      </c>
    </row>
    <row r="8" spans="1:12" ht="20.25" customHeight="1">
      <c r="A8" s="32" t="s">
        <v>24</v>
      </c>
      <c r="B8" s="33" t="s">
        <v>25</v>
      </c>
      <c r="C8" s="34">
        <f>SUM(C9:C15)</f>
        <v>2318.2</v>
      </c>
      <c r="D8" s="34">
        <f>SUM(D9:D15)</f>
        <v>4136.8</v>
      </c>
      <c r="E8" s="34">
        <f>E9+E10+E11+E12+E14+E15</f>
        <v>3194.2000000000003</v>
      </c>
      <c r="F8" s="34">
        <f aca="true" t="shared" si="0" ref="F8:F32">SUM(E8/D8*100)</f>
        <v>77.21427190098628</v>
      </c>
      <c r="G8" s="35">
        <f>SUM(G9:G15)</f>
        <v>4986.200000000001</v>
      </c>
      <c r="H8" s="36">
        <f>SUM(G8/C8*100)</f>
        <v>215.08929341730658</v>
      </c>
      <c r="I8" s="37">
        <v>2726.6</v>
      </c>
      <c r="J8" s="57">
        <f>J9+J10+J11+J12+J14+J15+J13</f>
        <v>2260.3999999999996</v>
      </c>
      <c r="K8" s="19">
        <f>J8/C8*100</f>
        <v>97.50668622206884</v>
      </c>
      <c r="L8" s="19">
        <f>J8/G8*100</f>
        <v>45.3331194095704</v>
      </c>
    </row>
    <row r="9" spans="1:17" s="51" customFormat="1" ht="47.25">
      <c r="A9" s="38" t="s">
        <v>26</v>
      </c>
      <c r="B9" s="39" t="s">
        <v>73</v>
      </c>
      <c r="C9" s="62">
        <v>226.9</v>
      </c>
      <c r="D9" s="40">
        <v>584.4</v>
      </c>
      <c r="E9" s="40">
        <v>480.1</v>
      </c>
      <c r="F9" s="40">
        <f t="shared" si="0"/>
        <v>82.15263518138262</v>
      </c>
      <c r="G9" s="41">
        <v>762.6</v>
      </c>
      <c r="H9" s="55">
        <f>SUM(G9/C9*100)</f>
        <v>336.0951961216395</v>
      </c>
      <c r="I9" s="42">
        <v>372.8</v>
      </c>
      <c r="J9" s="14">
        <v>205</v>
      </c>
      <c r="K9" s="28">
        <f aca="true" t="shared" si="1" ref="K9:K33">J9/C9*100</f>
        <v>90.34817100044073</v>
      </c>
      <c r="L9" s="28">
        <f aca="true" t="shared" si="2" ref="L9:L33">J9/G9*100</f>
        <v>26.881720430107524</v>
      </c>
      <c r="M9" s="50"/>
      <c r="N9" s="50"/>
      <c r="O9" s="50"/>
      <c r="P9" s="50"/>
      <c r="Q9" s="50"/>
    </row>
    <row r="10" spans="1:17" s="51" customFormat="1" ht="63" customHeight="1">
      <c r="A10" s="43" t="s">
        <v>27</v>
      </c>
      <c r="B10" s="44" t="s">
        <v>52</v>
      </c>
      <c r="C10" s="62">
        <v>155</v>
      </c>
      <c r="D10" s="40">
        <v>374</v>
      </c>
      <c r="E10" s="40">
        <v>297.2</v>
      </c>
      <c r="F10" s="40">
        <f t="shared" si="0"/>
        <v>79.46524064171123</v>
      </c>
      <c r="G10" s="40">
        <v>478.6</v>
      </c>
      <c r="H10" s="40">
        <f aca="true" t="shared" si="3" ref="H10:H32">SUM(G10/C10*100)</f>
        <v>308.77419354838713</v>
      </c>
      <c r="I10" s="42">
        <v>247.6</v>
      </c>
      <c r="J10" s="14">
        <v>125</v>
      </c>
      <c r="K10" s="28">
        <f t="shared" si="1"/>
        <v>80.64516129032258</v>
      </c>
      <c r="L10" s="28">
        <f t="shared" si="2"/>
        <v>26.117843710823234</v>
      </c>
      <c r="M10" s="50"/>
      <c r="N10" s="50"/>
      <c r="O10" s="50"/>
      <c r="P10" s="50"/>
      <c r="Q10" s="50"/>
    </row>
    <row r="11" spans="1:17" s="51" customFormat="1" ht="61.5" customHeight="1">
      <c r="A11" s="43" t="s">
        <v>28</v>
      </c>
      <c r="B11" s="44" t="s">
        <v>74</v>
      </c>
      <c r="C11" s="62">
        <v>1686.3</v>
      </c>
      <c r="D11" s="40">
        <v>2716.6</v>
      </c>
      <c r="E11" s="40">
        <v>2090.3</v>
      </c>
      <c r="F11" s="40">
        <f t="shared" si="0"/>
        <v>76.9454465140249</v>
      </c>
      <c r="G11" s="41">
        <v>3173.6</v>
      </c>
      <c r="H11" s="40">
        <f t="shared" si="3"/>
        <v>188.19901559627587</v>
      </c>
      <c r="I11" s="42">
        <v>1804</v>
      </c>
      <c r="J11" s="14">
        <v>1636.7</v>
      </c>
      <c r="K11" s="28">
        <f t="shared" si="1"/>
        <v>97.05864911344364</v>
      </c>
      <c r="L11" s="28">
        <f t="shared" si="2"/>
        <v>51.572346861608274</v>
      </c>
      <c r="M11" s="50"/>
      <c r="N11" s="50"/>
      <c r="O11" s="50"/>
      <c r="P11" s="50"/>
      <c r="Q11" s="50"/>
    </row>
    <row r="12" spans="1:17" s="51" customFormat="1" ht="51.75" customHeight="1">
      <c r="A12" s="43" t="s">
        <v>29</v>
      </c>
      <c r="B12" s="44" t="s">
        <v>53</v>
      </c>
      <c r="C12" s="62">
        <v>150</v>
      </c>
      <c r="D12" s="40">
        <v>292.6</v>
      </c>
      <c r="E12" s="40">
        <v>253.6</v>
      </c>
      <c r="F12" s="40">
        <f t="shared" si="0"/>
        <v>86.67122351332877</v>
      </c>
      <c r="G12" s="41">
        <v>378.1</v>
      </c>
      <c r="H12" s="40">
        <f>SUM(G12/C12*100)</f>
        <v>252.06666666666666</v>
      </c>
      <c r="I12" s="42">
        <v>232.2</v>
      </c>
      <c r="J12" s="14">
        <v>106</v>
      </c>
      <c r="K12" s="28">
        <f t="shared" si="1"/>
        <v>70.66666666666667</v>
      </c>
      <c r="L12" s="28">
        <f t="shared" si="2"/>
        <v>28.034911399100764</v>
      </c>
      <c r="M12" s="50"/>
      <c r="N12" s="50"/>
      <c r="O12" s="50"/>
      <c r="P12" s="50"/>
      <c r="Q12" s="50"/>
    </row>
    <row r="13" spans="1:17" s="51" customFormat="1" ht="20.25" customHeight="1">
      <c r="A13" s="43" t="s">
        <v>115</v>
      </c>
      <c r="B13" s="72" t="s">
        <v>116</v>
      </c>
      <c r="C13" s="62">
        <v>0</v>
      </c>
      <c r="D13" s="40">
        <v>0</v>
      </c>
      <c r="E13" s="40">
        <v>0</v>
      </c>
      <c r="F13" s="40">
        <v>0</v>
      </c>
      <c r="G13" s="99">
        <v>0</v>
      </c>
      <c r="H13" s="40">
        <v>0</v>
      </c>
      <c r="I13" s="42"/>
      <c r="J13" s="14">
        <v>87.7</v>
      </c>
      <c r="K13" s="28">
        <v>0</v>
      </c>
      <c r="L13" s="28">
        <v>0</v>
      </c>
      <c r="M13" s="50"/>
      <c r="N13" s="50"/>
      <c r="O13" s="50"/>
      <c r="P13" s="50"/>
      <c r="Q13" s="50"/>
    </row>
    <row r="14" spans="1:17" s="51" customFormat="1" ht="20.25" customHeight="1">
      <c r="A14" s="43" t="s">
        <v>58</v>
      </c>
      <c r="B14" s="44" t="s">
        <v>59</v>
      </c>
      <c r="C14" s="62">
        <v>50</v>
      </c>
      <c r="D14" s="40">
        <v>35.1</v>
      </c>
      <c r="E14" s="40">
        <v>0</v>
      </c>
      <c r="F14" s="40">
        <v>0</v>
      </c>
      <c r="G14" s="99">
        <v>0</v>
      </c>
      <c r="H14" s="40">
        <f t="shared" si="3"/>
        <v>0</v>
      </c>
      <c r="I14" s="42">
        <v>50</v>
      </c>
      <c r="J14" s="14">
        <v>50</v>
      </c>
      <c r="K14" s="28">
        <f t="shared" si="1"/>
        <v>100</v>
      </c>
      <c r="L14" s="28">
        <v>0</v>
      </c>
      <c r="M14" s="50"/>
      <c r="N14" s="50"/>
      <c r="O14" s="50"/>
      <c r="P14" s="50"/>
      <c r="Q14" s="50"/>
    </row>
    <row r="15" spans="1:17" s="51" customFormat="1" ht="20.25" customHeight="1">
      <c r="A15" s="43" t="s">
        <v>57</v>
      </c>
      <c r="B15" s="44" t="s">
        <v>30</v>
      </c>
      <c r="C15" s="62">
        <v>50</v>
      </c>
      <c r="D15" s="40">
        <v>134.1</v>
      </c>
      <c r="E15" s="40">
        <v>73</v>
      </c>
      <c r="F15" s="40">
        <f t="shared" si="0"/>
        <v>54.43698732289337</v>
      </c>
      <c r="G15" s="41">
        <v>193.3</v>
      </c>
      <c r="H15" s="40">
        <v>0</v>
      </c>
      <c r="I15" s="42">
        <v>20</v>
      </c>
      <c r="J15" s="14">
        <v>50</v>
      </c>
      <c r="K15" s="28">
        <f t="shared" si="1"/>
        <v>100</v>
      </c>
      <c r="L15" s="28">
        <f t="shared" si="2"/>
        <v>25.86652871184687</v>
      </c>
      <c r="M15" s="50"/>
      <c r="N15" s="50"/>
      <c r="O15" s="50"/>
      <c r="P15" s="50"/>
      <c r="Q15" s="50"/>
    </row>
    <row r="16" spans="1:17" s="51" customFormat="1" ht="21.75" customHeight="1">
      <c r="A16" s="45" t="s">
        <v>31</v>
      </c>
      <c r="B16" s="46" t="s">
        <v>32</v>
      </c>
      <c r="C16" s="47">
        <f>SUM(C17:C17)</f>
        <v>229.9</v>
      </c>
      <c r="D16" s="47">
        <f>D17</f>
        <v>229.9</v>
      </c>
      <c r="E16" s="47">
        <f>SUM(E17:E17)</f>
        <v>166.9</v>
      </c>
      <c r="F16" s="47">
        <f t="shared" si="0"/>
        <v>72.5967812092214</v>
      </c>
      <c r="G16" s="47">
        <f>SUM(G17:G17)</f>
        <v>229.9</v>
      </c>
      <c r="H16" s="47">
        <f t="shared" si="3"/>
        <v>100</v>
      </c>
      <c r="I16" s="48">
        <v>164.2</v>
      </c>
      <c r="J16" s="10">
        <f>J17</f>
        <v>231.9</v>
      </c>
      <c r="K16" s="19">
        <f t="shared" si="1"/>
        <v>100.8699434536755</v>
      </c>
      <c r="L16" s="19">
        <f t="shared" si="2"/>
        <v>100.8699434536755</v>
      </c>
      <c r="M16" s="50"/>
      <c r="N16" s="50"/>
      <c r="O16" s="50"/>
      <c r="P16" s="50"/>
      <c r="Q16" s="50"/>
    </row>
    <row r="17" spans="1:17" s="51" customFormat="1" ht="21.75" customHeight="1">
      <c r="A17" s="43" t="s">
        <v>33</v>
      </c>
      <c r="B17" s="44" t="s">
        <v>34</v>
      </c>
      <c r="C17" s="62">
        <v>229.9</v>
      </c>
      <c r="D17" s="40">
        <v>229.9</v>
      </c>
      <c r="E17" s="40">
        <v>166.9</v>
      </c>
      <c r="F17" s="40">
        <f t="shared" si="0"/>
        <v>72.5967812092214</v>
      </c>
      <c r="G17" s="41">
        <v>229.9</v>
      </c>
      <c r="H17" s="40">
        <f t="shared" si="3"/>
        <v>100</v>
      </c>
      <c r="I17" s="42">
        <v>164.2</v>
      </c>
      <c r="J17" s="14">
        <v>231.9</v>
      </c>
      <c r="K17" s="28">
        <f t="shared" si="1"/>
        <v>100.8699434536755</v>
      </c>
      <c r="L17" s="28">
        <f t="shared" si="2"/>
        <v>100.8699434536755</v>
      </c>
      <c r="M17" s="50"/>
      <c r="N17" s="50"/>
      <c r="O17" s="50"/>
      <c r="P17" s="50"/>
      <c r="Q17" s="50"/>
    </row>
    <row r="18" spans="1:17" s="53" customFormat="1" ht="33.75" customHeight="1">
      <c r="A18" s="45" t="s">
        <v>119</v>
      </c>
      <c r="B18" s="73" t="s">
        <v>117</v>
      </c>
      <c r="C18" s="63">
        <f>C20+C19</f>
        <v>10</v>
      </c>
      <c r="D18" s="63">
        <f>D20+D19</f>
        <v>416</v>
      </c>
      <c r="E18" s="63">
        <f aca="true" t="shared" si="4" ref="E18:L18">E20+E19</f>
        <v>0</v>
      </c>
      <c r="F18" s="63">
        <f t="shared" si="4"/>
        <v>0</v>
      </c>
      <c r="G18" s="63">
        <f t="shared" si="4"/>
        <v>416</v>
      </c>
      <c r="H18" s="63">
        <f t="shared" si="4"/>
        <v>0</v>
      </c>
      <c r="I18" s="63">
        <f t="shared" si="4"/>
        <v>0</v>
      </c>
      <c r="J18" s="63">
        <f>J19+J20</f>
        <v>10</v>
      </c>
      <c r="K18" s="63">
        <f t="shared" si="4"/>
        <v>100</v>
      </c>
      <c r="L18" s="63">
        <f t="shared" si="4"/>
        <v>100</v>
      </c>
      <c r="M18" s="52"/>
      <c r="N18" s="52"/>
      <c r="O18" s="52"/>
      <c r="P18" s="52"/>
      <c r="Q18" s="52"/>
    </row>
    <row r="19" spans="1:17" s="53" customFormat="1" ht="47.25" customHeight="1">
      <c r="A19" s="43" t="s">
        <v>121</v>
      </c>
      <c r="B19" s="65" t="s">
        <v>122</v>
      </c>
      <c r="C19" s="63">
        <v>0</v>
      </c>
      <c r="D19" s="47">
        <v>297.9</v>
      </c>
      <c r="E19" s="47">
        <v>0</v>
      </c>
      <c r="F19" s="47">
        <v>0</v>
      </c>
      <c r="G19" s="75">
        <v>297.9</v>
      </c>
      <c r="H19" s="47">
        <v>0</v>
      </c>
      <c r="I19" s="48"/>
      <c r="J19" s="10">
        <v>0</v>
      </c>
      <c r="K19" s="19">
        <v>0</v>
      </c>
      <c r="L19" s="19">
        <v>0</v>
      </c>
      <c r="M19" s="52"/>
      <c r="N19" s="52"/>
      <c r="O19" s="52"/>
      <c r="P19" s="52"/>
      <c r="Q19" s="52"/>
    </row>
    <row r="20" spans="1:17" s="51" customFormat="1" ht="21.75" customHeight="1">
      <c r="A20" s="43" t="s">
        <v>120</v>
      </c>
      <c r="B20" s="74" t="s">
        <v>118</v>
      </c>
      <c r="C20" s="62">
        <v>10</v>
      </c>
      <c r="D20" s="40">
        <v>118.1</v>
      </c>
      <c r="E20" s="40">
        <v>0</v>
      </c>
      <c r="F20" s="40">
        <v>0</v>
      </c>
      <c r="G20" s="41">
        <v>118.1</v>
      </c>
      <c r="H20" s="40"/>
      <c r="I20" s="42"/>
      <c r="J20" s="14">
        <v>10</v>
      </c>
      <c r="K20" s="28">
        <v>100</v>
      </c>
      <c r="L20" s="28">
        <v>100</v>
      </c>
      <c r="M20" s="50"/>
      <c r="N20" s="50"/>
      <c r="O20" s="50"/>
      <c r="P20" s="50"/>
      <c r="Q20" s="50"/>
    </row>
    <row r="21" spans="1:17" s="53" customFormat="1" ht="21.75" customHeight="1">
      <c r="A21" s="45" t="s">
        <v>35</v>
      </c>
      <c r="B21" s="54" t="s">
        <v>36</v>
      </c>
      <c r="C21" s="63">
        <f>C22+C23</f>
        <v>2060.4</v>
      </c>
      <c r="D21" s="63">
        <f aca="true" t="shared" si="5" ref="D21:L21">D22+D23</f>
        <v>2280.5</v>
      </c>
      <c r="E21" s="63">
        <f t="shared" si="5"/>
        <v>1809.8</v>
      </c>
      <c r="F21" s="63">
        <f t="shared" si="5"/>
        <v>129.90742146607317</v>
      </c>
      <c r="G21" s="63">
        <f t="shared" si="5"/>
        <v>2280.5</v>
      </c>
      <c r="H21" s="63">
        <f t="shared" si="5"/>
        <v>210.83435884814176</v>
      </c>
      <c r="I21" s="63">
        <f t="shared" si="5"/>
        <v>224.6</v>
      </c>
      <c r="J21" s="63">
        <f t="shared" si="5"/>
        <v>2122.8</v>
      </c>
      <c r="K21" s="63">
        <f t="shared" si="5"/>
        <v>203.07162195422103</v>
      </c>
      <c r="L21" s="63">
        <f t="shared" si="5"/>
        <v>192.9960916681471</v>
      </c>
      <c r="M21" s="52"/>
      <c r="N21" s="52"/>
      <c r="O21" s="52"/>
      <c r="P21" s="52"/>
      <c r="Q21" s="52"/>
    </row>
    <row r="22" spans="1:17" s="51" customFormat="1" ht="22.5" customHeight="1">
      <c r="A22" s="43" t="s">
        <v>37</v>
      </c>
      <c r="B22" s="44" t="s">
        <v>38</v>
      </c>
      <c r="C22" s="62">
        <v>2031.5</v>
      </c>
      <c r="D22" s="40">
        <v>2251.6</v>
      </c>
      <c r="E22" s="40">
        <v>1795.3</v>
      </c>
      <c r="F22" s="40">
        <f t="shared" si="0"/>
        <v>79.73441108545035</v>
      </c>
      <c r="G22" s="41">
        <v>2251.6</v>
      </c>
      <c r="H22" s="40">
        <f t="shared" si="3"/>
        <v>110.83435884814176</v>
      </c>
      <c r="I22" s="42">
        <v>209.6</v>
      </c>
      <c r="J22" s="14">
        <v>2093.9</v>
      </c>
      <c r="K22" s="28">
        <f t="shared" si="1"/>
        <v>103.07162195422102</v>
      </c>
      <c r="L22" s="28">
        <f t="shared" si="2"/>
        <v>92.9960916681471</v>
      </c>
      <c r="M22" s="50"/>
      <c r="N22" s="50"/>
      <c r="O22" s="50"/>
      <c r="P22" s="50"/>
      <c r="Q22" s="50"/>
    </row>
    <row r="23" spans="1:17" s="51" customFormat="1" ht="34.5" customHeight="1">
      <c r="A23" s="43" t="s">
        <v>39</v>
      </c>
      <c r="B23" s="44" t="s">
        <v>40</v>
      </c>
      <c r="C23" s="62">
        <v>28.9</v>
      </c>
      <c r="D23" s="40">
        <v>28.9</v>
      </c>
      <c r="E23" s="40">
        <v>14.5</v>
      </c>
      <c r="F23" s="40">
        <f t="shared" si="0"/>
        <v>50.17301038062284</v>
      </c>
      <c r="G23" s="41">
        <v>28.9</v>
      </c>
      <c r="H23" s="40">
        <f t="shared" si="3"/>
        <v>100</v>
      </c>
      <c r="I23" s="42">
        <v>15</v>
      </c>
      <c r="J23" s="14">
        <v>28.9</v>
      </c>
      <c r="K23" s="28">
        <f t="shared" si="1"/>
        <v>100</v>
      </c>
      <c r="L23" s="28">
        <f t="shared" si="2"/>
        <v>100</v>
      </c>
      <c r="M23" s="50"/>
      <c r="N23" s="50"/>
      <c r="O23" s="50"/>
      <c r="P23" s="50"/>
      <c r="Q23" s="50"/>
    </row>
    <row r="24" spans="1:17" s="51" customFormat="1" ht="15.75">
      <c r="A24" s="45" t="s">
        <v>41</v>
      </c>
      <c r="B24" s="49" t="s">
        <v>76</v>
      </c>
      <c r="C24" s="47">
        <f>C25+C26</f>
        <v>1847.6999999999998</v>
      </c>
      <c r="D24" s="47">
        <f>D25+D26</f>
        <v>2047.6999999999998</v>
      </c>
      <c r="E24" s="47">
        <f>E25+E26</f>
        <v>1056.1</v>
      </c>
      <c r="F24" s="47">
        <v>72.4</v>
      </c>
      <c r="G24" s="47">
        <f>G25+G26</f>
        <v>2047.6999999999998</v>
      </c>
      <c r="H24" s="47">
        <v>462.4</v>
      </c>
      <c r="I24" s="47">
        <v>462.4</v>
      </c>
      <c r="J24" s="58">
        <f>J25+J26</f>
        <v>1583</v>
      </c>
      <c r="K24" s="19">
        <f t="shared" si="1"/>
        <v>85.67408129025276</v>
      </c>
      <c r="L24" s="19">
        <f t="shared" si="2"/>
        <v>77.30624603213361</v>
      </c>
      <c r="M24" s="50"/>
      <c r="N24" s="50"/>
      <c r="O24" s="50"/>
      <c r="P24" s="50"/>
      <c r="Q24" s="50"/>
    </row>
    <row r="25" spans="1:17" s="51" customFormat="1" ht="18.75" customHeight="1">
      <c r="A25" s="43" t="s">
        <v>42</v>
      </c>
      <c r="B25" s="44" t="s">
        <v>43</v>
      </c>
      <c r="C25" s="62">
        <v>295.9</v>
      </c>
      <c r="D25" s="40">
        <v>295.9</v>
      </c>
      <c r="E25" s="40">
        <v>132.5</v>
      </c>
      <c r="F25" s="40">
        <f t="shared" si="0"/>
        <v>44.77864143291653</v>
      </c>
      <c r="G25" s="41">
        <v>295.9</v>
      </c>
      <c r="H25" s="40">
        <f>SUM(H26:H27)</f>
        <v>1637.50625</v>
      </c>
      <c r="I25" s="42">
        <v>30</v>
      </c>
      <c r="J25" s="14">
        <v>0</v>
      </c>
      <c r="K25" s="28">
        <v>0</v>
      </c>
      <c r="L25" s="28">
        <f t="shared" si="2"/>
        <v>0</v>
      </c>
      <c r="M25" s="50"/>
      <c r="N25" s="50"/>
      <c r="O25" s="50"/>
      <c r="P25" s="50"/>
      <c r="Q25" s="50"/>
    </row>
    <row r="26" spans="1:17" s="51" customFormat="1" ht="19.5" customHeight="1">
      <c r="A26" s="43" t="s">
        <v>44</v>
      </c>
      <c r="B26" s="44" t="s">
        <v>45</v>
      </c>
      <c r="C26" s="62">
        <v>1551.8</v>
      </c>
      <c r="D26" s="40">
        <v>1751.8</v>
      </c>
      <c r="E26" s="40">
        <v>923.6</v>
      </c>
      <c r="F26" s="40">
        <f t="shared" si="0"/>
        <v>52.722913574608974</v>
      </c>
      <c r="G26" s="41">
        <v>1751.8</v>
      </c>
      <c r="H26" s="40">
        <v>1440</v>
      </c>
      <c r="I26" s="42">
        <v>518.5</v>
      </c>
      <c r="J26" s="14">
        <v>1583</v>
      </c>
      <c r="K26" s="28">
        <f t="shared" si="1"/>
        <v>102.01056837221292</v>
      </c>
      <c r="L26" s="28">
        <f t="shared" si="2"/>
        <v>90.3641968261217</v>
      </c>
      <c r="M26" s="50"/>
      <c r="N26" s="50"/>
      <c r="O26" s="50"/>
      <c r="P26" s="50"/>
      <c r="Q26" s="50"/>
    </row>
    <row r="27" spans="1:17" s="51" customFormat="1" ht="18.75" customHeight="1">
      <c r="A27" s="45" t="s">
        <v>46</v>
      </c>
      <c r="B27" s="49" t="s">
        <v>75</v>
      </c>
      <c r="C27" s="47">
        <f>SUM(C28:C28)</f>
        <v>3200</v>
      </c>
      <c r="D27" s="47">
        <f>SUM(D28:D28)</f>
        <v>6088.2</v>
      </c>
      <c r="E27" s="47">
        <f>SUM(E28:E28)</f>
        <v>3323.2</v>
      </c>
      <c r="F27" s="47">
        <f t="shared" si="0"/>
        <v>54.584277783252844</v>
      </c>
      <c r="G27" s="47">
        <f>SUM(G28:G28)</f>
        <v>6320.2</v>
      </c>
      <c r="H27" s="47">
        <f t="shared" si="3"/>
        <v>197.50625</v>
      </c>
      <c r="I27" s="48">
        <v>1169.7</v>
      </c>
      <c r="J27" s="10">
        <f>J28</f>
        <v>3500</v>
      </c>
      <c r="K27" s="19">
        <f t="shared" si="1"/>
        <v>109.375</v>
      </c>
      <c r="L27" s="19">
        <f t="shared" si="2"/>
        <v>55.37799436726686</v>
      </c>
      <c r="M27" s="50"/>
      <c r="N27" s="50"/>
      <c r="O27" s="50"/>
      <c r="P27" s="50"/>
      <c r="Q27" s="50"/>
    </row>
    <row r="28" spans="1:17" s="51" customFormat="1" ht="19.5" customHeight="1">
      <c r="A28" s="43" t="s">
        <v>47</v>
      </c>
      <c r="B28" s="44" t="s">
        <v>48</v>
      </c>
      <c r="C28" s="62">
        <v>3200</v>
      </c>
      <c r="D28" s="40">
        <v>6088.2</v>
      </c>
      <c r="E28" s="40">
        <v>3323.2</v>
      </c>
      <c r="F28" s="40">
        <f t="shared" si="0"/>
        <v>54.584277783252844</v>
      </c>
      <c r="G28" s="40">
        <v>6320.2</v>
      </c>
      <c r="H28" s="40">
        <f t="shared" si="3"/>
        <v>197.50625</v>
      </c>
      <c r="I28" s="42">
        <v>1169.7</v>
      </c>
      <c r="J28" s="14">
        <v>3500</v>
      </c>
      <c r="K28" s="28">
        <f t="shared" si="1"/>
        <v>109.375</v>
      </c>
      <c r="L28" s="28">
        <f t="shared" si="2"/>
        <v>55.37799436726686</v>
      </c>
      <c r="M28" s="50"/>
      <c r="N28" s="50"/>
      <c r="O28" s="50"/>
      <c r="P28" s="50"/>
      <c r="Q28" s="50"/>
    </row>
    <row r="29" spans="1:17" s="53" customFormat="1" ht="18" customHeight="1">
      <c r="A29" s="45" t="s">
        <v>69</v>
      </c>
      <c r="B29" s="54" t="s">
        <v>71</v>
      </c>
      <c r="C29" s="63">
        <f>C30</f>
        <v>116.6</v>
      </c>
      <c r="D29" s="47">
        <f>D30</f>
        <v>230.2</v>
      </c>
      <c r="E29" s="47">
        <f>E30</f>
        <v>164.2</v>
      </c>
      <c r="F29" s="47">
        <v>0</v>
      </c>
      <c r="G29" s="47">
        <f>G30</f>
        <v>234.4</v>
      </c>
      <c r="H29" s="47">
        <v>0</v>
      </c>
      <c r="I29" s="48"/>
      <c r="J29" s="10">
        <f>J30</f>
        <v>121.6</v>
      </c>
      <c r="K29" s="19">
        <v>0</v>
      </c>
      <c r="L29" s="19">
        <v>0</v>
      </c>
      <c r="M29" s="52"/>
      <c r="N29" s="52"/>
      <c r="O29" s="52"/>
      <c r="P29" s="52"/>
      <c r="Q29" s="52"/>
    </row>
    <row r="30" spans="1:17" s="51" customFormat="1" ht="21.75" customHeight="1">
      <c r="A30" s="43" t="s">
        <v>70</v>
      </c>
      <c r="B30" s="17" t="s">
        <v>72</v>
      </c>
      <c r="C30" s="62">
        <v>116.6</v>
      </c>
      <c r="D30" s="40">
        <v>230.2</v>
      </c>
      <c r="E30" s="40">
        <v>164.2</v>
      </c>
      <c r="F30" s="40">
        <v>0</v>
      </c>
      <c r="G30" s="40">
        <v>234.4</v>
      </c>
      <c r="H30" s="40">
        <v>0</v>
      </c>
      <c r="I30" s="42"/>
      <c r="J30" s="14">
        <v>121.6</v>
      </c>
      <c r="K30" s="28">
        <v>0</v>
      </c>
      <c r="L30" s="28">
        <v>0</v>
      </c>
      <c r="M30" s="50"/>
      <c r="N30" s="50"/>
      <c r="O30" s="50"/>
      <c r="P30" s="50"/>
      <c r="Q30" s="50"/>
    </row>
    <row r="31" spans="1:17" s="51" customFormat="1" ht="21.75" customHeight="1">
      <c r="A31" s="45" t="s">
        <v>49</v>
      </c>
      <c r="B31" s="46" t="s">
        <v>54</v>
      </c>
      <c r="C31" s="47">
        <f>SUM(C32:C32)</f>
        <v>337</v>
      </c>
      <c r="D31" s="47">
        <f>SUM(D32:D32)</f>
        <v>887</v>
      </c>
      <c r="E31" s="47">
        <f>SUM(E32:E32)</f>
        <v>258.4</v>
      </c>
      <c r="F31" s="47">
        <f t="shared" si="0"/>
        <v>29.131905298759865</v>
      </c>
      <c r="G31" s="47">
        <f>SUM(G32:G32)</f>
        <v>1608.4</v>
      </c>
      <c r="H31" s="47">
        <f t="shared" si="3"/>
        <v>477.27002967359056</v>
      </c>
      <c r="I31" s="42">
        <v>154.8</v>
      </c>
      <c r="J31" s="10">
        <f>J32</f>
        <v>377.1</v>
      </c>
      <c r="K31" s="19">
        <f t="shared" si="1"/>
        <v>111.89910979228488</v>
      </c>
      <c r="L31" s="19">
        <f t="shared" si="2"/>
        <v>23.445660283511565</v>
      </c>
      <c r="M31" s="50"/>
      <c r="N31" s="50"/>
      <c r="O31" s="50"/>
      <c r="P31" s="50"/>
      <c r="Q31" s="50"/>
    </row>
    <row r="32" spans="1:17" s="51" customFormat="1" ht="18.75" customHeight="1">
      <c r="A32" s="43" t="s">
        <v>56</v>
      </c>
      <c r="B32" s="44" t="s">
        <v>55</v>
      </c>
      <c r="C32" s="62">
        <v>337</v>
      </c>
      <c r="D32" s="40">
        <v>887</v>
      </c>
      <c r="E32" s="40">
        <v>258.4</v>
      </c>
      <c r="F32" s="40">
        <f t="shared" si="0"/>
        <v>29.131905298759865</v>
      </c>
      <c r="G32" s="40">
        <v>1608.4</v>
      </c>
      <c r="H32" s="40">
        <f t="shared" si="3"/>
        <v>477.27002967359056</v>
      </c>
      <c r="I32" s="42">
        <v>154.8</v>
      </c>
      <c r="J32" s="14">
        <v>377.1</v>
      </c>
      <c r="K32" s="28">
        <f t="shared" si="1"/>
        <v>111.89910979228488</v>
      </c>
      <c r="L32" s="28">
        <f t="shared" si="2"/>
        <v>23.445660283511565</v>
      </c>
      <c r="M32" s="50"/>
      <c r="N32" s="50"/>
      <c r="O32" s="50"/>
      <c r="P32" s="50"/>
      <c r="Q32" s="50"/>
    </row>
    <row r="33" spans="1:17" s="51" customFormat="1" ht="19.5" customHeight="1">
      <c r="A33" s="45"/>
      <c r="B33" s="46" t="s">
        <v>50</v>
      </c>
      <c r="C33" s="47">
        <f>C8+C16++C24+C27+C31+C29+C21+C18</f>
        <v>10119.8</v>
      </c>
      <c r="D33" s="47">
        <f>D8+D16++D24+D27+D31+D29+D21+D18</f>
        <v>16316.3</v>
      </c>
      <c r="E33" s="47">
        <f>E8+E16++E24+E27+E31+E29+E21+E18</f>
        <v>9972.8</v>
      </c>
      <c r="F33" s="47">
        <v>70.2</v>
      </c>
      <c r="G33" s="47">
        <f>G8+G16+G24+G27+G29+G31+G21+G18</f>
        <v>18123.3</v>
      </c>
      <c r="H33" s="47">
        <v>163.9</v>
      </c>
      <c r="I33" s="48">
        <v>5034</v>
      </c>
      <c r="J33" s="10">
        <f>J8+J16+O3+J124+J27+J31+J29+J24+J21+J18</f>
        <v>10206.8</v>
      </c>
      <c r="K33" s="19">
        <f t="shared" si="1"/>
        <v>100.85970078460049</v>
      </c>
      <c r="L33" s="19">
        <f t="shared" si="2"/>
        <v>56.3186616123995</v>
      </c>
      <c r="M33" s="50"/>
      <c r="N33" s="50"/>
      <c r="O33" s="50"/>
      <c r="P33" s="50"/>
      <c r="Q33" s="50"/>
    </row>
    <row r="34" spans="3:8" ht="15.75">
      <c r="C34" s="64"/>
      <c r="D34" s="30"/>
      <c r="E34" s="30"/>
      <c r="F34" s="30"/>
      <c r="G34" s="60"/>
      <c r="H34" s="30"/>
    </row>
    <row r="35" ht="15.75">
      <c r="G35" s="61"/>
    </row>
  </sheetData>
  <sheetProtection/>
  <mergeCells count="11">
    <mergeCell ref="G6:H6"/>
    <mergeCell ref="A1:H1"/>
    <mergeCell ref="A2:H2"/>
    <mergeCell ref="A3:H3"/>
    <mergeCell ref="A4:H4"/>
    <mergeCell ref="J6:L6"/>
    <mergeCell ref="I6:I7"/>
    <mergeCell ref="A6:A7"/>
    <mergeCell ref="B6:B7"/>
    <mergeCell ref="C6:C7"/>
    <mergeCell ref="D6:F6"/>
  </mergeCells>
  <printOptions/>
  <pageMargins left="0.2362204724409449" right="0.07874015748031496" top="0.53" bottom="0.03937007874015748" header="0.47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2019-11-11T10:29:04Z</cp:lastPrinted>
  <dcterms:created xsi:type="dcterms:W3CDTF">2006-11-24T10:44:18Z</dcterms:created>
  <dcterms:modified xsi:type="dcterms:W3CDTF">2019-11-13T05:40:50Z</dcterms:modified>
  <cp:category/>
  <cp:version/>
  <cp:contentType/>
  <cp:contentStatus/>
</cp:coreProperties>
</file>